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Vicki-LineItems\"/>
    </mc:Choice>
  </mc:AlternateContent>
  <xr:revisionPtr revIDLastSave="0" documentId="13_ncr:1_{F0BA4A98-9EF9-497D-B94C-3B38A38C1ADB}" xr6:coauthVersionLast="36" xr6:coauthVersionMax="36" xr10:uidLastSave="{00000000-0000-0000-0000-000000000000}"/>
  <bookViews>
    <workbookView xWindow="-120" yWindow="-120" windowWidth="29040" windowHeight="15840" xr2:uid="{7AAF5A57-2F12-4529-A457-09CC0D909E1D}"/>
  </bookViews>
  <sheets>
    <sheet name="SOE Line Items" sheetId="1" r:id="rId1"/>
  </sheets>
  <definedNames>
    <definedName name="_xlnm.Print_Area" localSheetId="0">'SOE Line Items'!$A$1:$E$69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B7" i="1"/>
  <c r="B57" i="1"/>
  <c r="B6" i="1"/>
  <c r="B56" i="1"/>
  <c r="C50" i="1" l="1"/>
  <c r="C37" i="1"/>
  <c r="C57" i="1"/>
  <c r="D8" i="1"/>
  <c r="E66" i="1" l="1"/>
  <c r="D66" i="1"/>
  <c r="D63" i="1"/>
  <c r="D62" i="1"/>
  <c r="D61" i="1"/>
  <c r="D60" i="1"/>
  <c r="D59" i="1"/>
  <c r="D58" i="1"/>
  <c r="D57" i="1"/>
  <c r="D56" i="1"/>
  <c r="D54" i="1"/>
  <c r="D51" i="1"/>
  <c r="D48" i="1"/>
  <c r="D47" i="1"/>
  <c r="D45" i="1"/>
  <c r="D41" i="1"/>
  <c r="D40" i="1"/>
  <c r="D39" i="1"/>
  <c r="D38" i="1"/>
  <c r="D37" i="1"/>
  <c r="E63" i="1"/>
  <c r="E62" i="1"/>
  <c r="E61" i="1"/>
  <c r="E60" i="1"/>
  <c r="E59" i="1"/>
  <c r="E54" i="1"/>
  <c r="E51" i="1"/>
  <c r="E48" i="1"/>
  <c r="E45" i="1"/>
  <c r="E41" i="1"/>
  <c r="E40" i="1"/>
  <c r="E39" i="1"/>
  <c r="E38" i="1"/>
  <c r="E37" i="1"/>
  <c r="D31" i="1"/>
  <c r="D30" i="1"/>
  <c r="D29" i="1"/>
  <c r="D28" i="1"/>
  <c r="D27" i="1"/>
  <c r="D26" i="1"/>
  <c r="D15" i="1"/>
  <c r="D14" i="1"/>
  <c r="D13" i="1"/>
  <c r="D12" i="1"/>
  <c r="E31" i="1"/>
  <c r="E29" i="1"/>
  <c r="E28" i="1"/>
  <c r="E27" i="1"/>
  <c r="E26" i="1"/>
  <c r="E23" i="1"/>
  <c r="E22" i="1"/>
  <c r="E21" i="1"/>
  <c r="E20" i="1"/>
  <c r="E15" i="1"/>
  <c r="E14" i="1"/>
  <c r="E13" i="1"/>
  <c r="E12" i="1"/>
  <c r="E9" i="1"/>
  <c r="E7" i="1"/>
  <c r="E6" i="1"/>
  <c r="E57" i="1"/>
  <c r="C43" i="1"/>
  <c r="C64" i="1" s="1"/>
  <c r="C32" i="1"/>
  <c r="C24" i="1"/>
  <c r="C16" i="1"/>
  <c r="C10" i="1"/>
  <c r="E56" i="1"/>
  <c r="B53" i="1"/>
  <c r="E53" i="1" s="1"/>
  <c r="B50" i="1"/>
  <c r="E50" i="1" s="1"/>
  <c r="E47" i="1"/>
  <c r="B44" i="1"/>
  <c r="D44" i="1" s="1"/>
  <c r="B43" i="1"/>
  <c r="B32" i="1"/>
  <c r="B24" i="1"/>
  <c r="B10" i="1"/>
  <c r="D23" i="1"/>
  <c r="D22" i="1"/>
  <c r="D21" i="1"/>
  <c r="D20" i="1"/>
  <c r="D9" i="1"/>
  <c r="D7" i="1"/>
  <c r="D6" i="1"/>
  <c r="B16" i="1"/>
  <c r="D53" i="1" l="1"/>
  <c r="E24" i="1"/>
  <c r="D43" i="1"/>
  <c r="D50" i="1"/>
  <c r="E43" i="1"/>
  <c r="E44" i="1"/>
  <c r="E64" i="1" s="1"/>
  <c r="E10" i="1"/>
  <c r="D32" i="1"/>
  <c r="B64" i="1"/>
  <c r="E16" i="1"/>
  <c r="E32" i="1"/>
  <c r="D16" i="1"/>
  <c r="C17" i="1"/>
  <c r="C33" i="1"/>
  <c r="D10" i="1"/>
  <c r="B33" i="1"/>
  <c r="B17" i="1"/>
  <c r="D24" i="1"/>
  <c r="D33" i="1" l="1"/>
  <c r="D64" i="1"/>
  <c r="D68" i="1" s="1"/>
  <c r="E17" i="1"/>
  <c r="B68" i="1"/>
  <c r="E33" i="1"/>
  <c r="C68" i="1"/>
  <c r="D17" i="1"/>
  <c r="E68" i="1" l="1"/>
</calcChain>
</file>

<file path=xl/sharedStrings.xml><?xml version="1.0" encoding="utf-8"?>
<sst xmlns="http://schemas.openxmlformats.org/spreadsheetml/2006/main" count="77" uniqueCount="70">
  <si>
    <t>Revenue</t>
  </si>
  <si>
    <t>Compensation &amp; Benefits</t>
  </si>
  <si>
    <t>Operating Expenditures</t>
  </si>
  <si>
    <t>Capital Expenditures</t>
  </si>
  <si>
    <t>Total Expenditures</t>
  </si>
  <si>
    <t xml:space="preserve"> </t>
  </si>
  <si>
    <t>Debt Service</t>
  </si>
  <si>
    <t xml:space="preserve">Total Operating </t>
  </si>
  <si>
    <t xml:space="preserve">Inc/(Dec)   Amount </t>
  </si>
  <si>
    <t xml:space="preserve">Brevard County Supervisor of Elections </t>
  </si>
  <si>
    <t>Budget Request Fiscal Year 2020/2021</t>
  </si>
  <si>
    <t>Inc/(Dec)  Percentage</t>
  </si>
  <si>
    <t>Budget Request            FY 2020-2021</t>
  </si>
  <si>
    <t>General Government</t>
  </si>
  <si>
    <t xml:space="preserve">   General Government - HAVA Grant</t>
  </si>
  <si>
    <t xml:space="preserve">   Transfer  - from Fund 0001</t>
  </si>
  <si>
    <t xml:space="preserve">   Transfer - Other - CARES</t>
  </si>
  <si>
    <t xml:space="preserve">   Transfer - Intra Tran Fr 0001</t>
  </si>
  <si>
    <t>Other Revenue</t>
  </si>
  <si>
    <t xml:space="preserve">                    Total General Government</t>
  </si>
  <si>
    <t xml:space="preserve">   Contract Services - Elections</t>
  </si>
  <si>
    <t xml:space="preserve">   Sale of Maps and Publications</t>
  </si>
  <si>
    <t xml:space="preserve">   Less 5 Percent</t>
  </si>
  <si>
    <t xml:space="preserve">   Investment Income</t>
  </si>
  <si>
    <t xml:space="preserve">                   Total Other Revenue</t>
  </si>
  <si>
    <t>Total Revenue</t>
  </si>
  <si>
    <t>Compensation</t>
  </si>
  <si>
    <t xml:space="preserve">   Executive Salaries</t>
  </si>
  <si>
    <t xml:space="preserve">   Wages - Hourly</t>
  </si>
  <si>
    <t xml:space="preserve">   Wages - Salary</t>
  </si>
  <si>
    <t xml:space="preserve">   Overtime</t>
  </si>
  <si>
    <t xml:space="preserve">                  Total Compensation</t>
  </si>
  <si>
    <t>Benefits</t>
  </si>
  <si>
    <t xml:space="preserve">   FICA Taxes</t>
  </si>
  <si>
    <t xml:space="preserve">   Retirement</t>
  </si>
  <si>
    <t xml:space="preserve">   Health Insurance Premium</t>
  </si>
  <si>
    <t xml:space="preserve">   Life Insurance Premium</t>
  </si>
  <si>
    <t xml:space="preserve">   State Re-employment</t>
  </si>
  <si>
    <t xml:space="preserve">   Workers Comp</t>
  </si>
  <si>
    <t>Total Compensation &amp; Benefits</t>
  </si>
  <si>
    <t>Professional Services</t>
  </si>
  <si>
    <t xml:space="preserve">   Consultant/Professional Fees</t>
  </si>
  <si>
    <t xml:space="preserve">    Legal Service</t>
  </si>
  <si>
    <t xml:space="preserve">    Drug Testing</t>
  </si>
  <si>
    <t xml:space="preserve">    Background Checks</t>
  </si>
  <si>
    <t xml:space="preserve">    Audit Services</t>
  </si>
  <si>
    <t>Contracted Services</t>
  </si>
  <si>
    <t xml:space="preserve">   Security/Sheriff's Deputy</t>
  </si>
  <si>
    <t xml:space="preserve">   Temporary Labor</t>
  </si>
  <si>
    <t xml:space="preserve">   Poll workers</t>
  </si>
  <si>
    <t>Brevard County Charges</t>
  </si>
  <si>
    <t xml:space="preserve">    Insurance</t>
  </si>
  <si>
    <t xml:space="preserve">    Facilities</t>
  </si>
  <si>
    <t>Repair &amp; Maintenance</t>
  </si>
  <si>
    <t xml:space="preserve">   Maintenance</t>
  </si>
  <si>
    <t xml:space="preserve">   Maintenance Agreements</t>
  </si>
  <si>
    <t>Rentals &amp; License</t>
  </si>
  <si>
    <t xml:space="preserve">   Rentals &amp; Leases</t>
  </si>
  <si>
    <t xml:space="preserve">   License &amp; Permits</t>
  </si>
  <si>
    <t>Office &amp; Operating Supplies</t>
  </si>
  <si>
    <t xml:space="preserve">   Office Supply </t>
  </si>
  <si>
    <t xml:space="preserve">   Operating Supplies &amp; Small Equipment</t>
  </si>
  <si>
    <t>Communications &amp; Postage</t>
  </si>
  <si>
    <t xml:space="preserve">   Communications</t>
  </si>
  <si>
    <t xml:space="preserve">   Telephone/Cable</t>
  </si>
  <si>
    <t>Printing</t>
  </si>
  <si>
    <t>Travel</t>
  </si>
  <si>
    <t>Dues, Subscriptions &amp; Fees</t>
  </si>
  <si>
    <t xml:space="preserve">                   Total Benefits</t>
  </si>
  <si>
    <t>Approved Budget         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</si>
</sst>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5700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2"/>
      <color theme="1"/>
      <name val="Tahoma"/>
      <family val="2"/>
    </font>
    <font>
      <u val="doubleAccounting"/>
      <sz val="12"/>
      <color theme="1"/>
      <name val="Tahoma"/>
      <family val="2"/>
    </font>
    <font>
      <sz val="12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 applyAlignment="1">
      <alignment horizontal="left" vertical="top" wrapText="1"/>
    </xf>
    <xf numFmtId="0" fontId="16" fillId="35" borderId="0" xfId="0" applyFont="1" applyFill="1"/>
    <xf numFmtId="0" fontId="16" fillId="33" borderId="0" xfId="0" applyFont="1" applyFill="1" applyAlignment="1">
      <alignment horizontal="left" wrapText="1"/>
    </xf>
    <xf numFmtId="0" fontId="16" fillId="34" borderId="0" xfId="0" applyFont="1" applyFill="1" applyAlignment="1">
      <alignment horizontal="left" wrapText="1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33" borderId="19" xfId="0" applyFont="1" applyFill="1" applyBorder="1" applyAlignment="1">
      <alignment horizontal="left" vertical="top"/>
    </xf>
    <xf numFmtId="0" fontId="16" fillId="33" borderId="11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64" fontId="16" fillId="0" borderId="19" xfId="5" applyNumberFormat="1" applyFont="1" applyBorder="1" applyAlignment="1">
      <alignment horizontal="right" vertical="top" wrapText="1"/>
    </xf>
    <xf numFmtId="164" fontId="16" fillId="33" borderId="17" xfId="5" applyNumberFormat="1" applyFont="1" applyFill="1" applyBorder="1" applyAlignment="1">
      <alignment horizontal="right" vertical="top" wrapText="1"/>
    </xf>
    <xf numFmtId="3" fontId="16" fillId="0" borderId="19" xfId="0" applyNumberFormat="1" applyFont="1" applyBorder="1" applyAlignment="1">
      <alignment horizontal="right" vertical="top" wrapText="1"/>
    </xf>
    <xf numFmtId="3" fontId="16" fillId="0" borderId="19" xfId="1" applyNumberFormat="1" applyFont="1" applyBorder="1" applyAlignment="1">
      <alignment horizontal="right" vertical="top" wrapText="1"/>
    </xf>
    <xf numFmtId="3" fontId="16" fillId="0" borderId="20" xfId="0" applyNumberFormat="1" applyFont="1" applyBorder="1" applyAlignment="1">
      <alignment horizontal="right" vertical="top" wrapText="1"/>
    </xf>
    <xf numFmtId="3" fontId="18" fillId="0" borderId="20" xfId="0" applyNumberFormat="1" applyFont="1" applyBorder="1" applyAlignment="1">
      <alignment horizontal="right" vertical="top" wrapText="1"/>
    </xf>
    <xf numFmtId="3" fontId="16" fillId="0" borderId="0" xfId="0" applyNumberFormat="1" applyFont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164" fontId="16" fillId="33" borderId="18" xfId="5" applyNumberFormat="1" applyFont="1" applyFill="1" applyBorder="1" applyAlignment="1">
      <alignment horizontal="right" vertical="top" wrapText="1"/>
    </xf>
    <xf numFmtId="164" fontId="16" fillId="0" borderId="0" xfId="5" applyNumberFormat="1" applyFont="1" applyAlignment="1">
      <alignment horizontal="right" wrapText="1"/>
    </xf>
    <xf numFmtId="0" fontId="16" fillId="0" borderId="19" xfId="0" applyFont="1" applyBorder="1" applyAlignment="1">
      <alignment vertical="top"/>
    </xf>
    <xf numFmtId="0" fontId="16" fillId="0" borderId="19" xfId="0" applyFont="1" applyFill="1" applyBorder="1" applyAlignment="1">
      <alignment vertical="top"/>
    </xf>
    <xf numFmtId="44" fontId="16" fillId="0" borderId="20" xfId="3" applyFont="1" applyBorder="1" applyAlignment="1">
      <alignment horizontal="right" vertical="top" wrapText="1"/>
    </xf>
    <xf numFmtId="44" fontId="16" fillId="0" borderId="19" xfId="3" applyFont="1" applyBorder="1" applyAlignment="1">
      <alignment horizontal="right" vertical="top" wrapText="1"/>
    </xf>
    <xf numFmtId="164" fontId="16" fillId="0" borderId="18" xfId="5" applyNumberFormat="1" applyFont="1" applyBorder="1" applyAlignment="1">
      <alignment horizontal="right" vertical="top" wrapText="1"/>
    </xf>
    <xf numFmtId="164" fontId="16" fillId="33" borderId="19" xfId="5" applyNumberFormat="1" applyFont="1" applyFill="1" applyBorder="1" applyAlignment="1">
      <alignment horizontal="right" vertical="top" wrapText="1"/>
    </xf>
    <xf numFmtId="164" fontId="16" fillId="33" borderId="11" xfId="5" applyNumberFormat="1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horizontal="left" vertical="top"/>
    </xf>
    <xf numFmtId="164" fontId="16" fillId="0" borderId="11" xfId="5" applyNumberFormat="1" applyFont="1" applyFill="1" applyBorder="1" applyAlignment="1">
      <alignment horizontal="right" vertical="top" wrapText="1"/>
    </xf>
    <xf numFmtId="0" fontId="16" fillId="0" borderId="20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 wrapText="1"/>
    </xf>
    <xf numFmtId="44" fontId="16" fillId="33" borderId="11" xfId="3" applyFont="1" applyFill="1" applyBorder="1" applyAlignment="1">
      <alignment horizontal="right" vertical="top" wrapText="1"/>
    </xf>
    <xf numFmtId="44" fontId="16" fillId="33" borderId="21" xfId="3" applyFont="1" applyFill="1" applyBorder="1" applyAlignment="1">
      <alignment horizontal="right" vertical="top" wrapText="1"/>
    </xf>
    <xf numFmtId="44" fontId="16" fillId="33" borderId="12" xfId="3" applyFont="1" applyFill="1" applyBorder="1" applyAlignment="1">
      <alignment horizontal="right" vertical="top" wrapText="1"/>
    </xf>
    <xf numFmtId="44" fontId="16" fillId="33" borderId="17" xfId="3" applyFont="1" applyFill="1" applyBorder="1" applyAlignment="1">
      <alignment horizontal="right" vertical="top" wrapText="1"/>
    </xf>
    <xf numFmtId="38" fontId="16" fillId="33" borderId="15" xfId="0" applyNumberFormat="1" applyFont="1" applyFill="1" applyBorder="1" applyAlignment="1">
      <alignment horizontal="right" vertical="top" wrapText="1"/>
    </xf>
    <xf numFmtId="38" fontId="16" fillId="33" borderId="18" xfId="0" applyNumberFormat="1" applyFont="1" applyFill="1" applyBorder="1" applyAlignment="1">
      <alignment horizontal="right" vertical="top" wrapText="1"/>
    </xf>
    <xf numFmtId="38" fontId="16" fillId="33" borderId="18" xfId="1" applyNumberFormat="1" applyFont="1" applyFill="1" applyBorder="1" applyAlignment="1">
      <alignment horizontal="right" vertical="top" wrapText="1"/>
    </xf>
    <xf numFmtId="38" fontId="16" fillId="0" borderId="12" xfId="0" applyNumberFormat="1" applyFont="1" applyBorder="1" applyAlignment="1">
      <alignment horizontal="right" vertical="top" wrapText="1"/>
    </xf>
    <xf numFmtId="38" fontId="16" fillId="0" borderId="19" xfId="0" applyNumberFormat="1" applyFont="1" applyBorder="1" applyAlignment="1">
      <alignment horizontal="right" vertical="top" wrapText="1"/>
    </xf>
    <xf numFmtId="38" fontId="16" fillId="0" borderId="19" xfId="1" applyNumberFormat="1" applyFont="1" applyBorder="1" applyAlignment="1">
      <alignment horizontal="right" vertical="top" wrapText="1"/>
    </xf>
    <xf numFmtId="38" fontId="16" fillId="0" borderId="0" xfId="0" applyNumberFormat="1" applyFont="1" applyAlignment="1">
      <alignment horizontal="right" wrapText="1"/>
    </xf>
    <xf numFmtId="38" fontId="16" fillId="0" borderId="0" xfId="1" applyNumberFormat="1" applyFont="1" applyAlignment="1">
      <alignment horizontal="right" wrapText="1"/>
    </xf>
    <xf numFmtId="3" fontId="16" fillId="0" borderId="18" xfId="0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horizontal="right" vertical="top" wrapText="1"/>
    </xf>
    <xf numFmtId="3" fontId="16" fillId="0" borderId="21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3" fontId="16" fillId="0" borderId="20" xfId="1" applyNumberFormat="1" applyFont="1" applyBorder="1" applyAlignment="1">
      <alignment horizontal="right" vertical="top" wrapText="1"/>
    </xf>
    <xf numFmtId="43" fontId="16" fillId="0" borderId="19" xfId="1" applyFont="1" applyBorder="1" applyAlignment="1">
      <alignment horizontal="right" vertical="top" wrapText="1"/>
    </xf>
    <xf numFmtId="43" fontId="16" fillId="33" borderId="19" xfId="1" applyFont="1" applyFill="1" applyBorder="1" applyAlignment="1">
      <alignment horizontal="right" vertical="top" wrapText="1"/>
    </xf>
    <xf numFmtId="38" fontId="16" fillId="33" borderId="21" xfId="0" applyNumberFormat="1" applyFont="1" applyFill="1" applyBorder="1" applyAlignment="1">
      <alignment horizontal="center" wrapText="1"/>
    </xf>
    <xf numFmtId="38" fontId="16" fillId="33" borderId="11" xfId="0" applyNumberFormat="1" applyFont="1" applyFill="1" applyBorder="1" applyAlignment="1">
      <alignment horizontal="center" wrapText="1"/>
    </xf>
    <xf numFmtId="38" fontId="16" fillId="33" borderId="11" xfId="1" applyNumberFormat="1" applyFont="1" applyFill="1" applyBorder="1" applyAlignment="1">
      <alignment horizontal="center" wrapText="1"/>
    </xf>
    <xf numFmtId="164" fontId="16" fillId="33" borderId="11" xfId="5" applyNumberFormat="1" applyFont="1" applyFill="1" applyBorder="1" applyAlignment="1">
      <alignment horizontal="center" wrapText="1"/>
    </xf>
    <xf numFmtId="37" fontId="16" fillId="0" borderId="19" xfId="1" applyNumberFormat="1" applyFont="1" applyBorder="1" applyAlignment="1">
      <alignment horizontal="right" vertical="top" wrapText="1"/>
    </xf>
    <xf numFmtId="37" fontId="16" fillId="0" borderId="18" xfId="1" applyNumberFormat="1" applyFont="1" applyBorder="1" applyAlignment="1">
      <alignment horizontal="right" vertical="top" wrapText="1"/>
    </xf>
    <xf numFmtId="37" fontId="16" fillId="0" borderId="15" xfId="1" applyNumberFormat="1" applyFont="1" applyBorder="1" applyAlignment="1">
      <alignment horizontal="right" vertical="top" wrapText="1"/>
    </xf>
    <xf numFmtId="3" fontId="16" fillId="33" borderId="20" xfId="0" applyNumberFormat="1" applyFont="1" applyFill="1" applyBorder="1" applyAlignment="1">
      <alignment horizontal="right" vertical="top" wrapText="1"/>
    </xf>
    <xf numFmtId="3" fontId="16" fillId="33" borderId="19" xfId="0" applyNumberFormat="1" applyFont="1" applyFill="1" applyBorder="1" applyAlignment="1">
      <alignment horizontal="right" vertical="top" wrapText="1"/>
    </xf>
    <xf numFmtId="3" fontId="16" fillId="33" borderId="19" xfId="1" applyNumberFormat="1" applyFont="1" applyFill="1" applyBorder="1" applyAlignment="1">
      <alignment horizontal="right" vertical="top" wrapText="1"/>
    </xf>
    <xf numFmtId="3" fontId="16" fillId="33" borderId="21" xfId="0" applyNumberFormat="1" applyFont="1" applyFill="1" applyBorder="1" applyAlignment="1">
      <alignment horizontal="right" vertical="top" wrapText="1"/>
    </xf>
    <xf numFmtId="3" fontId="16" fillId="33" borderId="11" xfId="0" applyNumberFormat="1" applyFont="1" applyFill="1" applyBorder="1" applyAlignment="1">
      <alignment horizontal="right" vertical="top" wrapText="1"/>
    </xf>
    <xf numFmtId="3" fontId="16" fillId="33" borderId="11" xfId="1" applyNumberFormat="1" applyFont="1" applyFill="1" applyBorder="1" applyAlignment="1">
      <alignment horizontal="right" vertical="top" wrapText="1"/>
    </xf>
    <xf numFmtId="0" fontId="16" fillId="36" borderId="11" xfId="0" applyFont="1" applyFill="1" applyBorder="1" applyAlignment="1">
      <alignment horizontal="left" vertical="top"/>
    </xf>
    <xf numFmtId="44" fontId="17" fillId="36" borderId="21" xfId="3" applyFont="1" applyFill="1" applyBorder="1" applyAlignment="1">
      <alignment horizontal="right" vertical="top" wrapText="1"/>
    </xf>
    <xf numFmtId="44" fontId="17" fillId="36" borderId="11" xfId="3" applyFont="1" applyFill="1" applyBorder="1" applyAlignment="1">
      <alignment horizontal="right" vertical="top" wrapText="1"/>
    </xf>
    <xf numFmtId="164" fontId="17" fillId="36" borderId="11" xfId="5" applyNumberFormat="1" applyFont="1" applyFill="1" applyBorder="1" applyAlignment="1">
      <alignment horizontal="right" vertical="top" wrapText="1"/>
    </xf>
    <xf numFmtId="44" fontId="16" fillId="36" borderId="22" xfId="3" applyFont="1" applyFill="1" applyBorder="1" applyAlignment="1">
      <alignment horizontal="right" vertical="top" wrapText="1"/>
    </xf>
    <xf numFmtId="164" fontId="16" fillId="36" borderId="22" xfId="5" applyNumberFormat="1" applyFont="1" applyFill="1" applyBorder="1" applyAlignment="1">
      <alignment horizontal="right" vertical="top" wrapText="1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34" borderId="16" xfId="0" applyFont="1" applyFill="1" applyBorder="1" applyAlignment="1">
      <alignment horizontal="center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F592-B92B-4CC9-A523-67C8B1D38DAA}">
  <sheetPr>
    <pageSetUpPr fitToPage="1"/>
  </sheetPr>
  <dimension ref="A1:F69"/>
  <sheetViews>
    <sheetView tabSelected="1" zoomScale="85" zoomScaleNormal="85" workbookViewId="0">
      <selection activeCell="A2" sqref="A2:E2"/>
    </sheetView>
  </sheetViews>
  <sheetFormatPr defaultRowHeight="15" x14ac:dyDescent="0.2"/>
  <cols>
    <col min="1" max="1" width="51.83203125" style="1" customWidth="1"/>
    <col min="2" max="3" width="30.6640625" style="49" customWidth="1"/>
    <col min="4" max="4" width="23.1640625" style="50" customWidth="1"/>
    <col min="5" max="5" width="23.1640625" style="27" customWidth="1"/>
    <col min="6" max="6" width="19.33203125" style="2" customWidth="1"/>
    <col min="7" max="16384" width="9.33203125" style="3"/>
  </cols>
  <sheetData>
    <row r="1" spans="1:6" s="7" customFormat="1" ht="33" customHeight="1" x14ac:dyDescent="0.2">
      <c r="A1" s="77" t="s">
        <v>9</v>
      </c>
      <c r="B1" s="78"/>
      <c r="C1" s="78"/>
      <c r="D1" s="78"/>
      <c r="E1" s="79"/>
      <c r="F1" s="11"/>
    </row>
    <row r="2" spans="1:6" s="7" customFormat="1" ht="36.75" customHeight="1" x14ac:dyDescent="0.2">
      <c r="A2" s="80" t="s">
        <v>10</v>
      </c>
      <c r="B2" s="81"/>
      <c r="C2" s="81"/>
      <c r="D2" s="81"/>
      <c r="E2" s="82"/>
      <c r="F2" s="11"/>
    </row>
    <row r="3" spans="1:6" s="6" customFormat="1" ht="34.5" customHeight="1" x14ac:dyDescent="0.2">
      <c r="A3" s="12"/>
      <c r="B3" s="58" t="s">
        <v>69</v>
      </c>
      <c r="C3" s="59" t="s">
        <v>12</v>
      </c>
      <c r="D3" s="60" t="s">
        <v>8</v>
      </c>
      <c r="E3" s="61" t="s">
        <v>11</v>
      </c>
      <c r="F3" s="10"/>
    </row>
    <row r="4" spans="1:6" s="6" customFormat="1" ht="15.95" customHeight="1" x14ac:dyDescent="0.2">
      <c r="A4" s="16" t="s">
        <v>0</v>
      </c>
      <c r="B4" s="43"/>
      <c r="C4" s="44"/>
      <c r="D4" s="45"/>
      <c r="E4" s="26"/>
      <c r="F4" s="5"/>
    </row>
    <row r="5" spans="1:6" ht="15.95" customHeight="1" x14ac:dyDescent="0.2">
      <c r="A5" s="28" t="s">
        <v>13</v>
      </c>
      <c r="B5" s="46"/>
      <c r="C5" s="47"/>
      <c r="D5" s="48"/>
      <c r="E5" s="18"/>
      <c r="F5" s="4"/>
    </row>
    <row r="6" spans="1:6" ht="15.95" customHeight="1" x14ac:dyDescent="0.2">
      <c r="A6" s="28" t="s">
        <v>14</v>
      </c>
      <c r="B6" s="30">
        <f>56860.341+18200.4</f>
        <v>75060.741000000009</v>
      </c>
      <c r="C6" s="31">
        <v>0</v>
      </c>
      <c r="D6" s="31">
        <f>+C6-B6</f>
        <v>-75060.741000000009</v>
      </c>
      <c r="E6" s="18">
        <f>+C6/B6-1</f>
        <v>-1</v>
      </c>
      <c r="F6" s="4"/>
    </row>
    <row r="7" spans="1:6" ht="15.95" customHeight="1" x14ac:dyDescent="0.2">
      <c r="A7" s="28" t="s">
        <v>15</v>
      </c>
      <c r="B7" s="22">
        <f>8102.66+2730.06</f>
        <v>10832.72</v>
      </c>
      <c r="C7" s="56">
        <v>0</v>
      </c>
      <c r="D7" s="62">
        <f t="shared" ref="D7:D9" si="0">+C7-B7</f>
        <v>-10832.72</v>
      </c>
      <c r="E7" s="18">
        <f t="shared" ref="E7:E9" si="1">+C7/B7-1</f>
        <v>-1</v>
      </c>
      <c r="F7" s="4"/>
    </row>
    <row r="8" spans="1:6" ht="15.95" customHeight="1" x14ac:dyDescent="0.2">
      <c r="A8" s="28" t="s">
        <v>16</v>
      </c>
      <c r="B8" s="56">
        <v>0</v>
      </c>
      <c r="C8" s="20">
        <v>322378</v>
      </c>
      <c r="D8" s="62">
        <f t="shared" ref="D8" si="2">+C8-B8</f>
        <v>322378</v>
      </c>
      <c r="E8" s="18">
        <v>0</v>
      </c>
      <c r="F8" s="4"/>
    </row>
    <row r="9" spans="1:6" ht="15.95" customHeight="1" x14ac:dyDescent="0.2">
      <c r="A9" s="28" t="s">
        <v>17</v>
      </c>
      <c r="B9" s="51">
        <v>6608255</v>
      </c>
      <c r="C9" s="51">
        <v>5676094</v>
      </c>
      <c r="D9" s="63">
        <f t="shared" si="0"/>
        <v>-932161</v>
      </c>
      <c r="E9" s="32">
        <f t="shared" si="1"/>
        <v>-0.141060083183836</v>
      </c>
      <c r="F9" s="4"/>
    </row>
    <row r="10" spans="1:6" ht="15.95" customHeight="1" x14ac:dyDescent="0.2">
      <c r="A10" s="29" t="s">
        <v>19</v>
      </c>
      <c r="B10" s="30">
        <f>SUM(B6:B9)</f>
        <v>6694148.4610000001</v>
      </c>
      <c r="C10" s="31">
        <f>SUM(C6:C9)</f>
        <v>5998472</v>
      </c>
      <c r="D10" s="31">
        <f>SUM(D6:D9)</f>
        <v>-695676.46100000001</v>
      </c>
      <c r="E10" s="18">
        <f>SUM(E6:E9)</f>
        <v>-2.1410600831838362</v>
      </c>
      <c r="F10" s="4"/>
    </row>
    <row r="11" spans="1:6" ht="15.95" customHeight="1" x14ac:dyDescent="0.2">
      <c r="A11" s="28" t="s">
        <v>18</v>
      </c>
      <c r="B11" s="22"/>
      <c r="C11" s="20"/>
      <c r="D11" s="21"/>
      <c r="E11" s="18"/>
      <c r="F11" s="4"/>
    </row>
    <row r="12" spans="1:6" ht="15.95" customHeight="1" x14ac:dyDescent="0.2">
      <c r="A12" s="28" t="s">
        <v>20</v>
      </c>
      <c r="B12" s="30">
        <v>35000</v>
      </c>
      <c r="C12" s="31">
        <v>25263</v>
      </c>
      <c r="D12" s="31">
        <f t="shared" ref="D12:D16" si="3">+C12-B12</f>
        <v>-9737</v>
      </c>
      <c r="E12" s="18">
        <f t="shared" ref="E12:E17" si="4">+C12/B12-1</f>
        <v>-0.2782</v>
      </c>
      <c r="F12" s="4"/>
    </row>
    <row r="13" spans="1:6" ht="15.95" customHeight="1" x14ac:dyDescent="0.2">
      <c r="A13" s="28" t="s">
        <v>21</v>
      </c>
      <c r="B13" s="22">
        <v>250</v>
      </c>
      <c r="C13" s="20">
        <v>300</v>
      </c>
      <c r="D13" s="21">
        <f t="shared" si="3"/>
        <v>50</v>
      </c>
      <c r="E13" s="18">
        <f t="shared" si="4"/>
        <v>0.19999999999999996</v>
      </c>
      <c r="F13" s="4"/>
    </row>
    <row r="14" spans="1:6" ht="15.95" customHeight="1" x14ac:dyDescent="0.2">
      <c r="A14" s="28" t="s">
        <v>22</v>
      </c>
      <c r="B14" s="23">
        <v>-2842.63</v>
      </c>
      <c r="C14" s="20">
        <v>-1263</v>
      </c>
      <c r="D14" s="21">
        <f t="shared" si="3"/>
        <v>1579.63</v>
      </c>
      <c r="E14" s="18">
        <f t="shared" si="4"/>
        <v>-0.55569314332150155</v>
      </c>
      <c r="F14" s="4"/>
    </row>
    <row r="15" spans="1:6" ht="15.95" customHeight="1" x14ac:dyDescent="0.2">
      <c r="A15" s="28" t="s">
        <v>23</v>
      </c>
      <c r="B15" s="52">
        <v>75</v>
      </c>
      <c r="C15" s="51">
        <v>15</v>
      </c>
      <c r="D15" s="63">
        <f t="shared" si="3"/>
        <v>-60</v>
      </c>
      <c r="E15" s="32">
        <f t="shared" si="4"/>
        <v>-0.8</v>
      </c>
      <c r="F15" s="4"/>
    </row>
    <row r="16" spans="1:6" ht="15.95" customHeight="1" x14ac:dyDescent="0.2">
      <c r="A16" s="28" t="s">
        <v>24</v>
      </c>
      <c r="B16" s="30">
        <f>SUM(B12:B15)</f>
        <v>32482.37</v>
      </c>
      <c r="C16" s="31">
        <f>SUM(C12:C15)</f>
        <v>24315</v>
      </c>
      <c r="D16" s="31">
        <f t="shared" si="3"/>
        <v>-8167.369999999999</v>
      </c>
      <c r="E16" s="18">
        <f t="shared" si="4"/>
        <v>-0.2514400888851398</v>
      </c>
      <c r="F16" s="4"/>
    </row>
    <row r="17" spans="1:6" s="6" customFormat="1" ht="15.95" customHeight="1" x14ac:dyDescent="0.2">
      <c r="A17" s="71" t="s">
        <v>25</v>
      </c>
      <c r="B17" s="72">
        <f>+B10+B16</f>
        <v>6726630.8310000002</v>
      </c>
      <c r="C17" s="73">
        <f>+C10+C16</f>
        <v>6022787</v>
      </c>
      <c r="D17" s="73">
        <f>+D10+D16</f>
        <v>-703843.83100000001</v>
      </c>
      <c r="E17" s="74">
        <f t="shared" si="4"/>
        <v>-0.10463541833696333</v>
      </c>
      <c r="F17" s="5"/>
    </row>
    <row r="18" spans="1:6" s="9" customFormat="1" ht="15.95" customHeight="1" x14ac:dyDescent="0.2">
      <c r="A18" s="15" t="s">
        <v>1</v>
      </c>
      <c r="B18" s="65"/>
      <c r="C18" s="66"/>
      <c r="D18" s="67"/>
      <c r="E18" s="33"/>
      <c r="F18" s="8"/>
    </row>
    <row r="19" spans="1:6" ht="15.95" customHeight="1" x14ac:dyDescent="0.2">
      <c r="A19" s="14" t="s">
        <v>26</v>
      </c>
      <c r="B19" s="22"/>
      <c r="C19" s="20"/>
      <c r="D19" s="21"/>
      <c r="E19" s="18"/>
      <c r="F19" s="4"/>
    </row>
    <row r="20" spans="1:6" ht="15.95" customHeight="1" x14ac:dyDescent="0.2">
      <c r="A20" s="14" t="s">
        <v>27</v>
      </c>
      <c r="B20" s="30">
        <v>155242</v>
      </c>
      <c r="C20" s="31">
        <v>155928</v>
      </c>
      <c r="D20" s="31">
        <f t="shared" ref="D20:D23" si="5">+C20-B20</f>
        <v>686</v>
      </c>
      <c r="E20" s="18">
        <f t="shared" ref="E20:E24" si="6">+C20/B20-1</f>
        <v>4.4189072544800201E-3</v>
      </c>
      <c r="F20" s="4"/>
    </row>
    <row r="21" spans="1:6" ht="15.95" customHeight="1" x14ac:dyDescent="0.2">
      <c r="A21" s="14" t="s">
        <v>28</v>
      </c>
      <c r="B21" s="22">
        <v>387088</v>
      </c>
      <c r="C21" s="20">
        <v>423910</v>
      </c>
      <c r="D21" s="21">
        <f t="shared" si="5"/>
        <v>36822</v>
      </c>
      <c r="E21" s="18">
        <f t="shared" si="6"/>
        <v>9.5125656181540119E-2</v>
      </c>
      <c r="F21" s="4"/>
    </row>
    <row r="22" spans="1:6" ht="15.95" customHeight="1" x14ac:dyDescent="0.2">
      <c r="A22" s="14" t="s">
        <v>29</v>
      </c>
      <c r="B22" s="22">
        <v>1135108</v>
      </c>
      <c r="C22" s="20">
        <v>1134642</v>
      </c>
      <c r="D22" s="62">
        <f t="shared" si="5"/>
        <v>-466</v>
      </c>
      <c r="E22" s="18">
        <f t="shared" si="6"/>
        <v>-4.1053362323228981E-4</v>
      </c>
      <c r="F22" s="4"/>
    </row>
    <row r="23" spans="1:6" x14ac:dyDescent="0.2">
      <c r="A23" s="14" t="s">
        <v>30</v>
      </c>
      <c r="B23" s="51">
        <v>45000</v>
      </c>
      <c r="C23" s="52">
        <v>35000</v>
      </c>
      <c r="D23" s="64">
        <f t="shared" si="5"/>
        <v>-10000</v>
      </c>
      <c r="E23" s="32">
        <f t="shared" si="6"/>
        <v>-0.22222222222222221</v>
      </c>
      <c r="F23" s="38"/>
    </row>
    <row r="24" spans="1:6" ht="15.95" customHeight="1" x14ac:dyDescent="0.2">
      <c r="A24" s="14" t="s">
        <v>31</v>
      </c>
      <c r="B24" s="30">
        <f>SUM(B20:B23)</f>
        <v>1722438</v>
      </c>
      <c r="C24" s="31">
        <f>SUM(C20:C23)</f>
        <v>1749480</v>
      </c>
      <c r="D24" s="31">
        <f>SUM(D20:D23)</f>
        <v>27042</v>
      </c>
      <c r="E24" s="18">
        <f t="shared" si="6"/>
        <v>1.569983941366826E-2</v>
      </c>
      <c r="F24" s="4"/>
    </row>
    <row r="25" spans="1:6" ht="15.95" customHeight="1" x14ac:dyDescent="0.2">
      <c r="A25" s="14" t="s">
        <v>32</v>
      </c>
      <c r="B25" s="22"/>
      <c r="C25" s="20"/>
      <c r="D25" s="21"/>
      <c r="E25" s="18"/>
      <c r="F25" s="4"/>
    </row>
    <row r="26" spans="1:6" ht="15.95" customHeight="1" x14ac:dyDescent="0.2">
      <c r="A26" s="14" t="s">
        <v>33</v>
      </c>
      <c r="B26" s="30">
        <v>130381</v>
      </c>
      <c r="C26" s="31">
        <v>132649</v>
      </c>
      <c r="D26" s="31">
        <f t="shared" ref="D26:D33" si="7">+C26-B26</f>
        <v>2268</v>
      </c>
      <c r="E26" s="18">
        <f t="shared" ref="E26:E29" si="8">+C26/B26-1</f>
        <v>1.7395172609506071E-2</v>
      </c>
      <c r="F26" s="4"/>
    </row>
    <row r="27" spans="1:6" ht="15.95" customHeight="1" x14ac:dyDescent="0.2">
      <c r="A27" s="14" t="s">
        <v>34</v>
      </c>
      <c r="B27" s="22">
        <v>213778</v>
      </c>
      <c r="C27" s="20">
        <v>243031</v>
      </c>
      <c r="D27" s="21">
        <f t="shared" si="7"/>
        <v>29253</v>
      </c>
      <c r="E27" s="18">
        <f t="shared" si="8"/>
        <v>0.1368382153448906</v>
      </c>
      <c r="F27" s="4"/>
    </row>
    <row r="28" spans="1:6" ht="15.95" customHeight="1" x14ac:dyDescent="0.2">
      <c r="A28" s="14" t="s">
        <v>35</v>
      </c>
      <c r="B28" s="22">
        <v>334800</v>
      </c>
      <c r="C28" s="20">
        <v>345600</v>
      </c>
      <c r="D28" s="21">
        <f t="shared" si="7"/>
        <v>10800</v>
      </c>
      <c r="E28" s="18">
        <f t="shared" si="8"/>
        <v>3.2258064516129004E-2</v>
      </c>
      <c r="F28" s="4"/>
    </row>
    <row r="29" spans="1:6" ht="15.95" customHeight="1" x14ac:dyDescent="0.2">
      <c r="A29" s="14" t="s">
        <v>36</v>
      </c>
      <c r="B29" s="22">
        <v>1981</v>
      </c>
      <c r="C29" s="20">
        <v>2012</v>
      </c>
      <c r="D29" s="21">
        <f t="shared" si="7"/>
        <v>31</v>
      </c>
      <c r="E29" s="18">
        <f t="shared" si="8"/>
        <v>1.5648662291771753E-2</v>
      </c>
      <c r="F29" s="4"/>
    </row>
    <row r="30" spans="1:6" ht="15.95" customHeight="1" x14ac:dyDescent="0.2">
      <c r="A30" s="14" t="s">
        <v>37</v>
      </c>
      <c r="B30" s="56">
        <v>0</v>
      </c>
      <c r="C30" s="20">
        <v>3429</v>
      </c>
      <c r="D30" s="21">
        <f t="shared" si="7"/>
        <v>3429</v>
      </c>
      <c r="E30" s="18">
        <v>0</v>
      </c>
      <c r="F30" s="4"/>
    </row>
    <row r="31" spans="1:6" ht="15.95" customHeight="1" x14ac:dyDescent="0.2">
      <c r="A31" s="37" t="s">
        <v>38</v>
      </c>
      <c r="B31" s="52">
        <v>3445</v>
      </c>
      <c r="C31" s="52">
        <v>3499</v>
      </c>
      <c r="D31" s="52">
        <f t="shared" si="7"/>
        <v>54</v>
      </c>
      <c r="E31" s="32">
        <f t="shared" ref="E31:E33" si="9">+C31/B31-1</f>
        <v>1.5674891146589154E-2</v>
      </c>
      <c r="F31" s="38"/>
    </row>
    <row r="32" spans="1:6" ht="15.95" customHeight="1" x14ac:dyDescent="0.2">
      <c r="A32" s="14" t="s">
        <v>68</v>
      </c>
      <c r="B32" s="30">
        <f>SUM(B26:B31)</f>
        <v>684385</v>
      </c>
      <c r="C32" s="31">
        <f>SUM(C26:C31)</f>
        <v>730220</v>
      </c>
      <c r="D32" s="31">
        <f t="shared" si="7"/>
        <v>45835</v>
      </c>
      <c r="E32" s="18">
        <f t="shared" si="9"/>
        <v>6.6972537387581577E-2</v>
      </c>
      <c r="F32" s="4"/>
    </row>
    <row r="33" spans="1:6" s="6" customFormat="1" ht="15.95" customHeight="1" x14ac:dyDescent="0.2">
      <c r="A33" s="16" t="s">
        <v>39</v>
      </c>
      <c r="B33" s="39">
        <f>+B24+B32</f>
        <v>2406823</v>
      </c>
      <c r="C33" s="39">
        <f>+C24+C32</f>
        <v>2479700</v>
      </c>
      <c r="D33" s="39">
        <f t="shared" si="7"/>
        <v>72877</v>
      </c>
      <c r="E33" s="34">
        <f t="shared" si="9"/>
        <v>3.0279335040424682E-2</v>
      </c>
      <c r="F33" s="5"/>
    </row>
    <row r="34" spans="1:6" s="6" customFormat="1" ht="15.95" customHeight="1" x14ac:dyDescent="0.2">
      <c r="A34" s="35"/>
      <c r="B34" s="53"/>
      <c r="C34" s="54"/>
      <c r="D34" s="54"/>
      <c r="E34" s="36"/>
      <c r="F34" s="5"/>
    </row>
    <row r="35" spans="1:6" s="9" customFormat="1" ht="15.95" customHeight="1" x14ac:dyDescent="0.2">
      <c r="A35" s="16" t="s">
        <v>2</v>
      </c>
      <c r="B35" s="68"/>
      <c r="C35" s="69"/>
      <c r="D35" s="70"/>
      <c r="E35" s="34"/>
      <c r="F35" s="8"/>
    </row>
    <row r="36" spans="1:6" ht="15.95" customHeight="1" x14ac:dyDescent="0.2">
      <c r="A36" s="14" t="s">
        <v>40</v>
      </c>
      <c r="B36" s="22"/>
      <c r="C36" s="20"/>
      <c r="D36" s="21"/>
      <c r="E36" s="18"/>
      <c r="F36" s="4"/>
    </row>
    <row r="37" spans="1:6" ht="15.95" customHeight="1" x14ac:dyDescent="0.2">
      <c r="A37" s="14" t="s">
        <v>41</v>
      </c>
      <c r="B37" s="30">
        <v>20100</v>
      </c>
      <c r="C37" s="31">
        <f>9320+4200</f>
        <v>13520</v>
      </c>
      <c r="D37" s="31">
        <f>+C37-B37</f>
        <v>-6580</v>
      </c>
      <c r="E37" s="18">
        <f t="shared" ref="E37:E63" si="10">+C37/B37-1</f>
        <v>-0.32736318407960197</v>
      </c>
      <c r="F37" s="4"/>
    </row>
    <row r="38" spans="1:6" ht="15.95" customHeight="1" x14ac:dyDescent="0.2">
      <c r="A38" s="14" t="s">
        <v>42</v>
      </c>
      <c r="B38" s="22">
        <v>80784</v>
      </c>
      <c r="C38" s="20">
        <v>33161</v>
      </c>
      <c r="D38" s="62">
        <f t="shared" ref="D38:D41" si="11">+C38-B38</f>
        <v>-47623</v>
      </c>
      <c r="E38" s="18">
        <f t="shared" si="10"/>
        <v>-0.58951029906912256</v>
      </c>
      <c r="F38" s="4"/>
    </row>
    <row r="39" spans="1:6" ht="15.95" customHeight="1" x14ac:dyDescent="0.2">
      <c r="A39" s="14" t="s">
        <v>43</v>
      </c>
      <c r="B39" s="22">
        <v>350</v>
      </c>
      <c r="C39" s="20">
        <v>175</v>
      </c>
      <c r="D39" s="62">
        <f t="shared" si="11"/>
        <v>-175</v>
      </c>
      <c r="E39" s="18">
        <f t="shared" si="10"/>
        <v>-0.5</v>
      </c>
      <c r="F39" s="4"/>
    </row>
    <row r="40" spans="1:6" ht="15.95" customHeight="1" x14ac:dyDescent="0.2">
      <c r="A40" s="14" t="s">
        <v>44</v>
      </c>
      <c r="B40" s="22">
        <v>155</v>
      </c>
      <c r="C40" s="20">
        <v>78</v>
      </c>
      <c r="D40" s="62">
        <f t="shared" si="11"/>
        <v>-77</v>
      </c>
      <c r="E40" s="18">
        <f t="shared" si="10"/>
        <v>-0.49677419354838714</v>
      </c>
      <c r="F40" s="4"/>
    </row>
    <row r="41" spans="1:6" ht="15.95" customHeight="1" x14ac:dyDescent="0.2">
      <c r="A41" s="14" t="s">
        <v>45</v>
      </c>
      <c r="B41" s="22">
        <v>13000</v>
      </c>
      <c r="C41" s="20">
        <v>14000</v>
      </c>
      <c r="D41" s="62">
        <f t="shared" si="11"/>
        <v>1000</v>
      </c>
      <c r="E41" s="18">
        <f t="shared" si="10"/>
        <v>7.6923076923076872E-2</v>
      </c>
      <c r="F41" s="4"/>
    </row>
    <row r="42" spans="1:6" ht="15.95" customHeight="1" x14ac:dyDescent="0.2">
      <c r="A42" s="14" t="s">
        <v>46</v>
      </c>
      <c r="B42" s="22"/>
      <c r="C42" s="20"/>
      <c r="D42" s="62"/>
      <c r="E42" s="18" t="s">
        <v>5</v>
      </c>
      <c r="F42" s="4"/>
    </row>
    <row r="43" spans="1:6" ht="15.95" customHeight="1" x14ac:dyDescent="0.2">
      <c r="A43" s="14" t="s">
        <v>47</v>
      </c>
      <c r="B43" s="22">
        <f>7027+1558</f>
        <v>8585</v>
      </c>
      <c r="C43" s="20">
        <f>3348+9330</f>
        <v>12678</v>
      </c>
      <c r="D43" s="62">
        <f t="shared" ref="D43:D63" si="12">+C43-B43</f>
        <v>4093</v>
      </c>
      <c r="E43" s="18">
        <f t="shared" si="10"/>
        <v>0.47676179382644146</v>
      </c>
      <c r="F43" s="4"/>
    </row>
    <row r="44" spans="1:6" ht="15.95" customHeight="1" x14ac:dyDescent="0.2">
      <c r="A44" s="14" t="s">
        <v>48</v>
      </c>
      <c r="B44" s="22">
        <f>28233+711260.52+33072+51316+97558+557488.48</f>
        <v>1478928</v>
      </c>
      <c r="C44" s="20">
        <v>1188912</v>
      </c>
      <c r="D44" s="62">
        <f t="shared" si="12"/>
        <v>-290016</v>
      </c>
      <c r="E44" s="18">
        <f t="shared" si="10"/>
        <v>-0.19609879588458667</v>
      </c>
      <c r="F44" s="4"/>
    </row>
    <row r="45" spans="1:6" ht="15.95" customHeight="1" x14ac:dyDescent="0.2">
      <c r="A45" s="14" t="s">
        <v>49</v>
      </c>
      <c r="B45" s="22">
        <v>517660</v>
      </c>
      <c r="C45" s="20">
        <v>251186</v>
      </c>
      <c r="D45" s="62">
        <f t="shared" si="12"/>
        <v>-266474</v>
      </c>
      <c r="E45" s="18">
        <f t="shared" si="10"/>
        <v>-0.51476644902059265</v>
      </c>
      <c r="F45" s="4"/>
    </row>
    <row r="46" spans="1:6" ht="15.95" customHeight="1" x14ac:dyDescent="0.2">
      <c r="A46" s="14" t="s">
        <v>50</v>
      </c>
      <c r="B46" s="22"/>
      <c r="C46" s="20"/>
      <c r="D46" s="62" t="s">
        <v>5</v>
      </c>
      <c r="E46" s="18" t="s">
        <v>5</v>
      </c>
      <c r="F46" s="4"/>
    </row>
    <row r="47" spans="1:6" ht="15.95" customHeight="1" x14ac:dyDescent="0.2">
      <c r="A47" s="14" t="s">
        <v>51</v>
      </c>
      <c r="B47" s="22">
        <f>17286+3466+12709</f>
        <v>33461</v>
      </c>
      <c r="C47" s="20">
        <v>32253</v>
      </c>
      <c r="D47" s="62">
        <f t="shared" si="12"/>
        <v>-1208</v>
      </c>
      <c r="E47" s="18">
        <f t="shared" si="10"/>
        <v>-3.6101730372672614E-2</v>
      </c>
      <c r="F47" s="4"/>
    </row>
    <row r="48" spans="1:6" ht="15.95" customHeight="1" x14ac:dyDescent="0.2">
      <c r="A48" s="14" t="s">
        <v>52</v>
      </c>
      <c r="B48" s="22">
        <v>1500</v>
      </c>
      <c r="C48" s="20">
        <v>1500</v>
      </c>
      <c r="D48" s="62">
        <f t="shared" si="12"/>
        <v>0</v>
      </c>
      <c r="E48" s="18">
        <f t="shared" si="10"/>
        <v>0</v>
      </c>
      <c r="F48" s="4"/>
    </row>
    <row r="49" spans="1:6" ht="15.95" customHeight="1" x14ac:dyDescent="0.2">
      <c r="A49" s="14" t="s">
        <v>53</v>
      </c>
      <c r="B49" s="22"/>
      <c r="C49" s="20"/>
      <c r="D49" s="62" t="s">
        <v>5</v>
      </c>
      <c r="E49" s="18" t="s">
        <v>5</v>
      </c>
      <c r="F49" s="4"/>
    </row>
    <row r="50" spans="1:6" ht="15.95" customHeight="1" x14ac:dyDescent="0.2">
      <c r="A50" s="14" t="s">
        <v>54</v>
      </c>
      <c r="B50" s="22">
        <f>141411-103646</f>
        <v>37765</v>
      </c>
      <c r="C50" s="20">
        <f>11168+500+4500+10462+850+500+12790+130+750</f>
        <v>41650</v>
      </c>
      <c r="D50" s="62">
        <f t="shared" si="12"/>
        <v>3885</v>
      </c>
      <c r="E50" s="18">
        <f t="shared" si="10"/>
        <v>0.10287303058387387</v>
      </c>
      <c r="F50" s="4"/>
    </row>
    <row r="51" spans="1:6" ht="15.95" customHeight="1" x14ac:dyDescent="0.2">
      <c r="A51" s="14" t="s">
        <v>55</v>
      </c>
      <c r="B51" s="22">
        <v>103646</v>
      </c>
      <c r="C51" s="20">
        <v>138574</v>
      </c>
      <c r="D51" s="62">
        <f t="shared" si="12"/>
        <v>34928</v>
      </c>
      <c r="E51" s="18">
        <f t="shared" si="10"/>
        <v>0.33699322694556466</v>
      </c>
      <c r="F51" s="4"/>
    </row>
    <row r="52" spans="1:6" ht="15.95" customHeight="1" x14ac:dyDescent="0.2">
      <c r="A52" s="14" t="s">
        <v>56</v>
      </c>
      <c r="B52" s="22"/>
      <c r="C52" s="20"/>
      <c r="D52" s="62" t="s">
        <v>5</v>
      </c>
      <c r="E52" s="18" t="s">
        <v>5</v>
      </c>
      <c r="F52" s="4"/>
    </row>
    <row r="53" spans="1:6" ht="15.95" customHeight="1" x14ac:dyDescent="0.2">
      <c r="A53" s="14" t="s">
        <v>57</v>
      </c>
      <c r="B53" s="22">
        <f>75304+11430</f>
        <v>86734</v>
      </c>
      <c r="C53" s="20">
        <v>69974</v>
      </c>
      <c r="D53" s="62">
        <f t="shared" si="12"/>
        <v>-16760</v>
      </c>
      <c r="E53" s="18">
        <f t="shared" si="10"/>
        <v>-0.19323448705236701</v>
      </c>
      <c r="F53" s="4"/>
    </row>
    <row r="54" spans="1:6" ht="15.95" customHeight="1" x14ac:dyDescent="0.2">
      <c r="A54" s="14" t="s">
        <v>58</v>
      </c>
      <c r="B54" s="22">
        <v>444400</v>
      </c>
      <c r="C54" s="20">
        <v>453702</v>
      </c>
      <c r="D54" s="62">
        <f t="shared" si="12"/>
        <v>9302</v>
      </c>
      <c r="E54" s="18">
        <f t="shared" si="10"/>
        <v>2.093159315931592E-2</v>
      </c>
      <c r="F54" s="4"/>
    </row>
    <row r="55" spans="1:6" ht="15.95" customHeight="1" x14ac:dyDescent="0.2">
      <c r="A55" s="14" t="s">
        <v>59</v>
      </c>
      <c r="B55" s="22"/>
      <c r="C55" s="20"/>
      <c r="D55" s="62" t="s">
        <v>5</v>
      </c>
      <c r="E55" s="18"/>
      <c r="F55" s="4"/>
    </row>
    <row r="56" spans="1:6" ht="15.95" customHeight="1" x14ac:dyDescent="0.2">
      <c r="A56" s="14" t="s">
        <v>60</v>
      </c>
      <c r="B56" s="22">
        <f>16575</f>
        <v>16575</v>
      </c>
      <c r="C56" s="20">
        <v>12575</v>
      </c>
      <c r="D56" s="62">
        <f t="shared" si="12"/>
        <v>-4000</v>
      </c>
      <c r="E56" s="18">
        <f t="shared" si="10"/>
        <v>-0.24132730015082959</v>
      </c>
      <c r="F56" s="4"/>
    </row>
    <row r="57" spans="1:6" ht="15.95" customHeight="1" x14ac:dyDescent="0.2">
      <c r="A57" s="14" t="s">
        <v>61</v>
      </c>
      <c r="B57" s="22">
        <f>72000+95000+5500+18200.4+2730.06</f>
        <v>193430.46</v>
      </c>
      <c r="C57" s="20">
        <f>56432+125075+3170</f>
        <v>184677</v>
      </c>
      <c r="D57" s="62">
        <f t="shared" si="12"/>
        <v>-8753.4599999999919</v>
      </c>
      <c r="E57" s="18">
        <f t="shared" si="10"/>
        <v>-4.5253782677247334E-2</v>
      </c>
      <c r="F57" s="4"/>
    </row>
    <row r="58" spans="1:6" ht="15.95" customHeight="1" x14ac:dyDescent="0.2">
      <c r="A58" s="14" t="s">
        <v>62</v>
      </c>
      <c r="B58" s="22"/>
      <c r="C58" s="20"/>
      <c r="D58" s="62">
        <f t="shared" si="12"/>
        <v>0</v>
      </c>
      <c r="E58" s="18"/>
      <c r="F58" s="4"/>
    </row>
    <row r="59" spans="1:6" ht="15.95" customHeight="1" x14ac:dyDescent="0.2">
      <c r="A59" s="14" t="s">
        <v>63</v>
      </c>
      <c r="B59" s="22">
        <v>292464</v>
      </c>
      <c r="C59" s="20">
        <v>139205</v>
      </c>
      <c r="D59" s="62">
        <f t="shared" si="12"/>
        <v>-153259</v>
      </c>
      <c r="E59" s="18">
        <f t="shared" si="10"/>
        <v>-0.52402688877947368</v>
      </c>
      <c r="F59" s="4"/>
    </row>
    <row r="60" spans="1:6" ht="17.25" customHeight="1" x14ac:dyDescent="0.2">
      <c r="A60" s="14" t="s">
        <v>64</v>
      </c>
      <c r="B60" s="22">
        <v>165316</v>
      </c>
      <c r="C60" s="20">
        <v>194051</v>
      </c>
      <c r="D60" s="62">
        <f t="shared" si="12"/>
        <v>28735</v>
      </c>
      <c r="E60" s="18">
        <f t="shared" si="10"/>
        <v>0.17381862614628951</v>
      </c>
      <c r="F60" s="4"/>
    </row>
    <row r="61" spans="1:6" ht="15.95" customHeight="1" x14ac:dyDescent="0.2">
      <c r="A61" s="14" t="s">
        <v>65</v>
      </c>
      <c r="B61" s="22">
        <v>671579.37</v>
      </c>
      <c r="C61" s="20">
        <v>618675</v>
      </c>
      <c r="D61" s="62">
        <f t="shared" si="12"/>
        <v>-52904.369999999995</v>
      </c>
      <c r="E61" s="18">
        <f t="shared" si="10"/>
        <v>-7.877604995519738E-2</v>
      </c>
      <c r="F61" s="4"/>
    </row>
    <row r="62" spans="1:6" x14ac:dyDescent="0.2">
      <c r="A62" s="14" t="s">
        <v>66</v>
      </c>
      <c r="B62" s="22">
        <v>40988</v>
      </c>
      <c r="C62" s="20">
        <v>30608</v>
      </c>
      <c r="D62" s="62">
        <f t="shared" si="12"/>
        <v>-10380</v>
      </c>
      <c r="E62" s="18">
        <f t="shared" si="10"/>
        <v>-0.25324485215184933</v>
      </c>
      <c r="F62" s="4"/>
    </row>
    <row r="63" spans="1:6" ht="15.95" customHeight="1" x14ac:dyDescent="0.2">
      <c r="A63" s="14" t="s">
        <v>67</v>
      </c>
      <c r="B63" s="55">
        <v>38137</v>
      </c>
      <c r="C63" s="21">
        <v>25558</v>
      </c>
      <c r="D63" s="62">
        <f t="shared" si="12"/>
        <v>-12579</v>
      </c>
      <c r="E63" s="18">
        <f t="shared" si="10"/>
        <v>-0.32983716600676505</v>
      </c>
      <c r="F63" s="4"/>
    </row>
    <row r="64" spans="1:6" s="6" customFormat="1" x14ac:dyDescent="0.2">
      <c r="A64" s="16" t="s">
        <v>7</v>
      </c>
      <c r="B64" s="40">
        <f>SUM(B37:B63)</f>
        <v>4245557.83</v>
      </c>
      <c r="C64" s="39">
        <f>SUM(C37:C63)</f>
        <v>3456712</v>
      </c>
      <c r="D64" s="39">
        <f t="shared" ref="D64:E64" si="13">SUM(D37:D63)</f>
        <v>-788845.83</v>
      </c>
      <c r="E64" s="34">
        <f t="shared" si="13"/>
        <v>-3.1380138311641304</v>
      </c>
      <c r="F64" s="5"/>
    </row>
    <row r="65" spans="1:6" x14ac:dyDescent="0.2">
      <c r="A65" s="14"/>
      <c r="B65" s="22"/>
      <c r="C65" s="20"/>
      <c r="D65" s="21"/>
      <c r="E65" s="18"/>
      <c r="F65" s="4"/>
    </row>
    <row r="66" spans="1:6" s="6" customFormat="1" ht="15.95" customHeight="1" x14ac:dyDescent="0.2">
      <c r="A66" s="17" t="s">
        <v>3</v>
      </c>
      <c r="B66" s="41">
        <v>74250</v>
      </c>
      <c r="C66" s="42">
        <v>86375</v>
      </c>
      <c r="D66" s="42">
        <f t="shared" ref="D66" si="14">+C66-B66</f>
        <v>12125</v>
      </c>
      <c r="E66" s="19">
        <f t="shared" ref="E66:E68" si="15">+C66/B66-1</f>
        <v>0.16329966329966328</v>
      </c>
      <c r="F66" s="5"/>
    </row>
    <row r="67" spans="1:6" s="6" customFormat="1" ht="15.95" customHeight="1" x14ac:dyDescent="0.2">
      <c r="A67" s="13" t="s">
        <v>6</v>
      </c>
      <c r="B67" s="57">
        <v>0</v>
      </c>
      <c r="C67" s="57">
        <v>0</v>
      </c>
      <c r="D67" s="57">
        <v>0</v>
      </c>
      <c r="E67" s="26">
        <v>0</v>
      </c>
      <c r="F67" s="5"/>
    </row>
    <row r="68" spans="1:6" s="6" customFormat="1" ht="15.95" customHeight="1" thickBot="1" x14ac:dyDescent="0.25">
      <c r="A68" s="71" t="s">
        <v>4</v>
      </c>
      <c r="B68" s="75">
        <f>+B33+B64+B66+B67</f>
        <v>6726630.8300000001</v>
      </c>
      <c r="C68" s="75">
        <f>+C33+C64+C66+C67</f>
        <v>6022787</v>
      </c>
      <c r="D68" s="75">
        <f>+D33+D64+D66+D67</f>
        <v>-703843.83</v>
      </c>
      <c r="E68" s="76">
        <f t="shared" si="15"/>
        <v>-0.10463541820385591</v>
      </c>
      <c r="F68" s="5"/>
    </row>
    <row r="69" spans="1:6" ht="15.75" thickTop="1" x14ac:dyDescent="0.2">
      <c r="B69" s="24"/>
      <c r="C69" s="24"/>
      <c r="D69" s="25"/>
    </row>
  </sheetData>
  <mergeCells count="2">
    <mergeCell ref="A1:E1"/>
    <mergeCell ref="A2:E2"/>
  </mergeCells>
  <pageMargins left="1" right="0" top="0.25" bottom="0.25" header="0" footer="0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SOE Line Items</vt:lpstr>
      <vt:lpstr>'SOE Line Items'!Print_Area</vt:lpstr>
    </vt:vector>
  </TitlesOfParts>
  <Company>Brevard County Supervisor of Elections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Supervisor of Elections Line Item Budget</dc:title>
  <dc:creator>Michele Moore</dc:creator>
  <cp:lastModifiedBy>Rose, Vicki</cp:lastModifiedBy>
  <cp:lastPrinted>2020-06-25T14:09:03Z</cp:lastPrinted>
  <dcterms:created xsi:type="dcterms:W3CDTF">2020-06-18T12:33:03Z</dcterms:created>
  <dcterms:modified xsi:type="dcterms:W3CDTF">2020-07-21T17:57:55Z</dcterms:modified>
</cp:coreProperties>
</file>