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codeName="ThisWorkbook" defaultThemeVersion="124226"/>
  <mc:AlternateContent xmlns:mc="http://schemas.openxmlformats.org/markup-compatibility/2006">
    <mc:Choice Requires="x15">
      <x15ac:absPath xmlns:x15ac="http://schemas.microsoft.com/office/spreadsheetml/2010/11/ac" url="S:\Website\Compliant Documents\Budget\Parts\"/>
    </mc:Choice>
  </mc:AlternateContent>
  <xr:revisionPtr revIDLastSave="0" documentId="8_{97CE6B58-4431-4A3A-AD83-79BFA19B8E14}" xr6:coauthVersionLast="36" xr6:coauthVersionMax="36" xr10:uidLastSave="{00000000-0000-0000-0000-000000000000}"/>
  <bookViews>
    <workbookView xWindow="0" yWindow="0" windowWidth="21570" windowHeight="7980" tabRatio="894" firstSheet="97" activeTab="101" xr2:uid="{00000000-000D-0000-FFFF-FFFF00000000}"/>
  </bookViews>
  <sheets>
    <sheet name="Breezeway D 1" sheetId="84" r:id="rId1"/>
    <sheet name="Cox Rd D 1" sheetId="83" r:id="rId2"/>
    <sheet name="Ditch Outfalls D 1" sheetId="82" r:id="rId3"/>
    <sheet name="Fay Lake D 1" sheetId="81" r:id="rId4"/>
    <sheet name="Pluckebaum D 1" sheetId="78" r:id="rId5"/>
    <sheet name="Scottsmoor C D 1" sheetId="77" r:id="rId6"/>
    <sheet name="Scottsmoor I D 1" sheetId="111" r:id="rId7"/>
    <sheet name="Ditch Outfalls D 2" sheetId="90" r:id="rId8"/>
    <sheet name="FEMA Buyout D 2" sheetId="89" r:id="rId9"/>
    <sheet name="Mud Lake D 2" sheetId="88" r:id="rId10"/>
    <sheet name="Nasa Drainage D 2" sheetId="87" r:id="rId11"/>
    <sheet name="W Crisafulli-Church Rd D 2" sheetId="86" r:id="rId12"/>
    <sheet name="Sheet1" sheetId="121" r:id="rId13"/>
    <sheet name="Sheet2" sheetId="122" r:id="rId14"/>
    <sheet name="Ditch Outfalls D 3" sheetId="93" r:id="rId15"/>
    <sheet name="Micco Central D 3" sheetId="92" r:id="rId16"/>
    <sheet name="Ditch Outfalls D 4" sheetId="101" r:id="rId17"/>
    <sheet name="Johnson Jr Phase 2 D 4" sheetId="100" r:id="rId18"/>
    <sheet name="Otter Creek D 4" sheetId="99" r:id="rId19"/>
    <sheet name="Pines Industrial D 4" sheetId="97" r:id="rId20"/>
    <sheet name="Ruby St Baffle Box D 4" sheetId="96" r:id="rId21"/>
    <sheet name="Suntree In Channel D 4" sheetId="95" r:id="rId22"/>
    <sheet name="Atlantic Ave D 5" sheetId="106" r:id="rId23"/>
    <sheet name="Ditch Outfalls D 5" sheetId="107" r:id="rId24"/>
    <sheet name="Fountainhead D 5" sheetId="105" r:id="rId25"/>
    <sheet name="Hoover-Ocean Park D 5" sheetId="104" r:id="rId26"/>
    <sheet name="Oyster Gardening" sheetId="110" r:id="rId27"/>
    <sheet name="SOIRL Oyster BRL " sheetId="2" r:id="rId28"/>
    <sheet name="SOIRL Oyster BRL Brevard" sheetId="3" r:id="rId29"/>
    <sheet name="SOIRL Oyster CIRL" sheetId="4" r:id="rId30"/>
    <sheet name="SOIRL Oyster NIRL" sheetId="5" r:id="rId31"/>
    <sheet name="SOIRL Oyster Indian Rvr DR " sheetId="6" r:id="rId32"/>
    <sheet name="SOIRL Plants Indian Rvr Dr" sheetId="7" r:id="rId33"/>
    <sheet name="SOIRL Muck Grand Canal" sheetId="8" r:id="rId34"/>
    <sheet name="SOIRL Muck Merritt Island Ph I" sheetId="25" r:id="rId35"/>
    <sheet name="SOIRL Muck Sykes Creek" sheetId="10" r:id="rId36"/>
    <sheet name="SOIRL Muck Eau Gallie NW" sheetId="11" r:id="rId37"/>
    <sheet name="SOIRL Muck NASA East" sheetId="13" r:id="rId38"/>
    <sheet name="SOIRL Muck Rockledge B" sheetId="26" r:id="rId39"/>
    <sheet name="SOIRL Muck Titusville East" sheetId="27" r:id="rId40"/>
    <sheet name="SOIRL Muck Titusville West" sheetId="28" r:id="rId41"/>
    <sheet name="SOIRL Septic Sykes Creek M" sheetId="17" r:id="rId42"/>
    <sheet name="SOIRL Septic Sykes Creek N" sheetId="18" r:id="rId43"/>
    <sheet name="SOIRL Septic Sykes Creek T" sheetId="19" r:id="rId44"/>
    <sheet name="SOIRL Septic MICCO" sheetId="29" r:id="rId45"/>
    <sheet name="SOIRL Septic South Beaches O" sheetId="21" r:id="rId46"/>
    <sheet name="SOIRL Septic South Beaches P" sheetId="22" r:id="rId47"/>
    <sheet name="SOIRL Septic South Central C" sheetId="23" r:id="rId48"/>
    <sheet name="SOIRL Sewer Lat Satellite Bch" sheetId="24" r:id="rId49"/>
    <sheet name="SOIRL Basin 388" sheetId="30" r:id="rId50"/>
    <sheet name="SOIRL Basin 476" sheetId="31" r:id="rId51"/>
    <sheet name="SOIRL Basin 650" sheetId="32" r:id="rId52"/>
    <sheet name="SOIRL Basin 815" sheetId="33" r:id="rId53"/>
    <sheet name="SOIRL Basin 901" sheetId="34" r:id="rId54"/>
    <sheet name="SOIRL Basin 963" sheetId="35" r:id="rId55"/>
    <sheet name="SOIRL Basin 973" sheetId="36" r:id="rId56"/>
    <sheet name="SOIRL Basin 989" sheetId="37" r:id="rId57"/>
    <sheet name="SOIRL Basin 992" sheetId="38" r:id="rId58"/>
    <sheet name="SOIRL Basin 1304" sheetId="39" r:id="rId59"/>
    <sheet name="SOIRL Basin 1317" sheetId="40" r:id="rId60"/>
    <sheet name="SOIRL Basin 1350" sheetId="43" r:id="rId61"/>
    <sheet name="SOIRL Basin 1343" sheetId="42" r:id="rId62"/>
    <sheet name="SOIRL Basin 1329" sheetId="41" r:id="rId63"/>
    <sheet name="SOIRL Basin 1366" sheetId="44" r:id="rId64"/>
    <sheet name="SOIRL Basin 1562" sheetId="45" r:id="rId65"/>
    <sheet name="SOIRL Basin 1762" sheetId="46" r:id="rId66"/>
    <sheet name="SOIRL Basin 408" sheetId="47" r:id="rId67"/>
    <sheet name="SOIRL Basin 454" sheetId="48" r:id="rId68"/>
    <sheet name="SOIRL Basin 626" sheetId="49" r:id="rId69"/>
    <sheet name="SOIRL Basin 1077" sheetId="50" r:id="rId70"/>
    <sheet name="SOIRL Basin 1078" sheetId="51" r:id="rId71"/>
    <sheet name="SOIRL Basin 1151" sheetId="52" r:id="rId72"/>
    <sheet name="SOIRL Basin 1256" sheetId="53" r:id="rId73"/>
    <sheet name="SOIRL Basin 1273" sheetId="54" r:id="rId74"/>
    <sheet name="SOIRL Basin 1298" sheetId="55" r:id="rId75"/>
    <sheet name="SOIRL Baisn 1301" sheetId="56" r:id="rId76"/>
    <sheet name="SOIRL Basin 1324" sheetId="57" r:id="rId77"/>
    <sheet name="SOIRL Basin 1335" sheetId="58" r:id="rId78"/>
    <sheet name="SOIRL Basin 1342" sheetId="59" r:id="rId79"/>
    <sheet name="SOIRL Basin 1349" sheetId="60" r:id="rId80"/>
    <sheet name="SOIRL Basin 1367" sheetId="61" r:id="rId81"/>
    <sheet name="SOIRL Basin 1368" sheetId="62" r:id="rId82"/>
    <sheet name="SOIRL Basin 1377" sheetId="63" r:id="rId83"/>
    <sheet name="SOIRL Basin 1399" sheetId="64" r:id="rId84"/>
    <sheet name="SOIRL Basin 1409" sheetId="65" r:id="rId85"/>
    <sheet name="SOIRL Basin 1416" sheetId="66" r:id="rId86"/>
    <sheet name="SOIRL Basin 1419" sheetId="67" r:id="rId87"/>
    <sheet name="SOIRL Basin 1434" sheetId="68" r:id="rId88"/>
    <sheet name="SOIRL Basin 1439" sheetId="69" r:id="rId89"/>
    <sheet name="SOIRL Basin 1445" sheetId="70" r:id="rId90"/>
    <sheet name="SOIRL Flounder Creek Pond" sheetId="71" r:id="rId91"/>
    <sheet name="SOIRL Huntington Pond" sheetId="72" r:id="rId92"/>
    <sheet name="SOIRL Johns Road Pond" sheetId="73" r:id="rId93"/>
    <sheet name="SOIRL Kingsmill-Aurora" sheetId="76" r:id="rId94"/>
    <sheet name="SOIRL Johns Rd Basin 51" sheetId="112" r:id="rId95"/>
    <sheet name="SOIRL Burkholm Rd Basin 100" sheetId="116" r:id="rId96"/>
    <sheet name="SOIRL Wiley Rd Basin 193" sheetId="119" r:id="rId97"/>
    <sheet name="SOIRL Carter Rd Basin 115" sheetId="117" r:id="rId98"/>
    <sheet name="SOIRL Broadway Pond Basin 832" sheetId="118" r:id="rId99"/>
    <sheet name="SOIRL PW Bioreactor 1298" sheetId="114" r:id="rId100"/>
    <sheet name="SOIRL Fleming Grant Basin 2134" sheetId="115" r:id="rId101"/>
    <sheet name="SOIRL Seagull Bioreactor 1304" sheetId="113" r:id="rId102"/>
  </sheets>
  <externalReferences>
    <externalReference r:id="rId103"/>
    <externalReference r:id="rId104"/>
    <externalReference r:id="rId105"/>
  </externalReferences>
  <definedNames>
    <definedName name="_dis5" localSheetId="22">#REF!</definedName>
    <definedName name="_dis5" localSheetId="0">#REF!</definedName>
    <definedName name="_dis5" localSheetId="1">#REF!</definedName>
    <definedName name="_dis5" localSheetId="2">#REF!</definedName>
    <definedName name="_dis5" localSheetId="7">#REF!</definedName>
    <definedName name="_dis5" localSheetId="14">#REF!</definedName>
    <definedName name="_dis5" localSheetId="16">#REF!</definedName>
    <definedName name="_dis5" localSheetId="23">#REF!</definedName>
    <definedName name="_dis5" localSheetId="3">#REF!</definedName>
    <definedName name="_dis5" localSheetId="8">#REF!</definedName>
    <definedName name="_dis5" localSheetId="24">#REF!</definedName>
    <definedName name="_dis5" localSheetId="25">#REF!</definedName>
    <definedName name="_dis5" localSheetId="17">#REF!</definedName>
    <definedName name="_dis5" localSheetId="15">#REF!</definedName>
    <definedName name="_dis5" localSheetId="9">#REF!</definedName>
    <definedName name="_dis5" localSheetId="10">#REF!</definedName>
    <definedName name="_dis5" localSheetId="18">#REF!</definedName>
    <definedName name="_dis5" localSheetId="26">#REF!</definedName>
    <definedName name="_dis5" localSheetId="19">#REF!</definedName>
    <definedName name="_dis5" localSheetId="4">#REF!</definedName>
    <definedName name="_dis5" localSheetId="20">#REF!</definedName>
    <definedName name="_dis5" localSheetId="5">#REF!</definedName>
    <definedName name="_dis5" localSheetId="6">#REF!</definedName>
    <definedName name="_dis5" localSheetId="75">#REF!</definedName>
    <definedName name="_dis5" localSheetId="69">#REF!</definedName>
    <definedName name="_dis5" localSheetId="70">#REF!</definedName>
    <definedName name="_dis5" localSheetId="71">#REF!</definedName>
    <definedName name="_dis5" localSheetId="72">#REF!</definedName>
    <definedName name="_dis5" localSheetId="73">#REF!</definedName>
    <definedName name="_dis5" localSheetId="74">#REF!</definedName>
    <definedName name="_dis5" localSheetId="58">#REF!</definedName>
    <definedName name="_dis5" localSheetId="59">#REF!</definedName>
    <definedName name="_dis5" localSheetId="76">#REF!</definedName>
    <definedName name="_dis5" localSheetId="62">#REF!</definedName>
    <definedName name="_dis5" localSheetId="77">#REF!</definedName>
    <definedName name="_dis5" localSheetId="78">#REF!</definedName>
    <definedName name="_dis5" localSheetId="61">#REF!</definedName>
    <definedName name="_dis5" localSheetId="79">#REF!</definedName>
    <definedName name="_dis5" localSheetId="60">#REF!</definedName>
    <definedName name="_dis5" localSheetId="63">#REF!</definedName>
    <definedName name="_dis5" localSheetId="80">#REF!</definedName>
    <definedName name="_dis5" localSheetId="81">#REF!</definedName>
    <definedName name="_dis5" localSheetId="82">#REF!</definedName>
    <definedName name="_dis5" localSheetId="83">#REF!</definedName>
    <definedName name="_dis5" localSheetId="84">#REF!</definedName>
    <definedName name="_dis5" localSheetId="85">#REF!</definedName>
    <definedName name="_dis5" localSheetId="86">#REF!</definedName>
    <definedName name="_dis5" localSheetId="87">#REF!</definedName>
    <definedName name="_dis5" localSheetId="88">#REF!</definedName>
    <definedName name="_dis5" localSheetId="89">#REF!</definedName>
    <definedName name="_dis5" localSheetId="64">#REF!</definedName>
    <definedName name="_dis5" localSheetId="65">#REF!</definedName>
    <definedName name="_dis5" localSheetId="49">#REF!</definedName>
    <definedName name="_dis5" localSheetId="66">#REF!</definedName>
    <definedName name="_dis5" localSheetId="67">#REF!</definedName>
    <definedName name="_dis5" localSheetId="50">#REF!</definedName>
    <definedName name="_dis5" localSheetId="68">#REF!</definedName>
    <definedName name="_dis5" localSheetId="51">#REF!</definedName>
    <definedName name="_dis5" localSheetId="52">#REF!</definedName>
    <definedName name="_dis5" localSheetId="53">#REF!</definedName>
    <definedName name="_dis5" localSheetId="54">#REF!</definedName>
    <definedName name="_dis5" localSheetId="55">#REF!</definedName>
    <definedName name="_dis5" localSheetId="56">#REF!</definedName>
    <definedName name="_dis5" localSheetId="57">#REF!</definedName>
    <definedName name="_dis5" localSheetId="98">#REF!</definedName>
    <definedName name="_dis5" localSheetId="95">#REF!</definedName>
    <definedName name="_dis5" localSheetId="97">#REF!</definedName>
    <definedName name="_dis5" localSheetId="100">#REF!</definedName>
    <definedName name="_dis5" localSheetId="90">#REF!</definedName>
    <definedName name="_dis5" localSheetId="91">#REF!</definedName>
    <definedName name="_dis5" localSheetId="94">#REF!</definedName>
    <definedName name="_dis5" localSheetId="92">#REF!</definedName>
    <definedName name="_dis5" localSheetId="93">#REF!</definedName>
    <definedName name="_dis5" localSheetId="36">#REF!</definedName>
    <definedName name="_dis5" localSheetId="33">#REF!</definedName>
    <definedName name="_dis5" localSheetId="34">#REF!</definedName>
    <definedName name="_dis5" localSheetId="37">#REF!</definedName>
    <definedName name="_dis5" localSheetId="38">#REF!</definedName>
    <definedName name="_dis5" localSheetId="35">#REF!</definedName>
    <definedName name="_dis5" localSheetId="39">#REF!</definedName>
    <definedName name="_dis5" localSheetId="40">#REF!</definedName>
    <definedName name="_dis5" localSheetId="27">#REF!</definedName>
    <definedName name="_dis5" localSheetId="28">#REF!</definedName>
    <definedName name="_dis5" localSheetId="29">#REF!</definedName>
    <definedName name="_dis5" localSheetId="31">#REF!</definedName>
    <definedName name="_dis5" localSheetId="30">#REF!</definedName>
    <definedName name="_dis5" localSheetId="32">#REF!</definedName>
    <definedName name="_dis5" localSheetId="99">#REF!</definedName>
    <definedName name="_dis5" localSheetId="101">#REF!</definedName>
    <definedName name="_dis5" localSheetId="44">#REF!</definedName>
    <definedName name="_dis5" localSheetId="45">#REF!</definedName>
    <definedName name="_dis5" localSheetId="46">#REF!</definedName>
    <definedName name="_dis5" localSheetId="47">#REF!</definedName>
    <definedName name="_dis5" localSheetId="41">#REF!</definedName>
    <definedName name="_dis5" localSheetId="42">#REF!</definedName>
    <definedName name="_dis5" localSheetId="43">#REF!</definedName>
    <definedName name="_dis5" localSheetId="48">#REF!</definedName>
    <definedName name="_dis5" localSheetId="96">#REF!</definedName>
    <definedName name="_dis5" localSheetId="21">#REF!</definedName>
    <definedName name="_dis5" localSheetId="11">#REF!</definedName>
    <definedName name="_dis5">#REF!</definedName>
    <definedName name="_dis6">'[1]#REF'!$A$288</definedName>
    <definedName name="_oe6" localSheetId="6">'[2]Parks Imp 00'!#REF!</definedName>
    <definedName name="_oe6" localSheetId="75">'[2]Parks Imp 00'!#REF!</definedName>
    <definedName name="_oe6" localSheetId="69">'[2]Parks Imp 00'!#REF!</definedName>
    <definedName name="_oe6" localSheetId="70">'[2]Parks Imp 00'!#REF!</definedName>
    <definedName name="_oe6" localSheetId="71">'[2]Parks Imp 00'!#REF!</definedName>
    <definedName name="_oe6" localSheetId="72">'[2]Parks Imp 00'!#REF!</definedName>
    <definedName name="_oe6" localSheetId="73">'[2]Parks Imp 00'!#REF!</definedName>
    <definedName name="_oe6" localSheetId="74">'[2]Parks Imp 00'!#REF!</definedName>
    <definedName name="_oe6" localSheetId="58">'[2]Parks Imp 00'!#REF!</definedName>
    <definedName name="_oe6" localSheetId="59">'[2]Parks Imp 00'!#REF!</definedName>
    <definedName name="_oe6" localSheetId="76">'[2]Parks Imp 00'!#REF!</definedName>
    <definedName name="_oe6" localSheetId="62">'[2]Parks Imp 00'!#REF!</definedName>
    <definedName name="_oe6" localSheetId="77">'[2]Parks Imp 00'!#REF!</definedName>
    <definedName name="_oe6" localSheetId="78">'[2]Parks Imp 00'!#REF!</definedName>
    <definedName name="_oe6" localSheetId="61">'[2]Parks Imp 00'!#REF!</definedName>
    <definedName name="_oe6" localSheetId="79">'[2]Parks Imp 00'!#REF!</definedName>
    <definedName name="_oe6" localSheetId="60">'[2]Parks Imp 00'!#REF!</definedName>
    <definedName name="_oe6" localSheetId="63">'[2]Parks Imp 00'!#REF!</definedName>
    <definedName name="_oe6" localSheetId="80">'[2]Parks Imp 00'!#REF!</definedName>
    <definedName name="_oe6" localSheetId="81">'[2]Parks Imp 00'!#REF!</definedName>
    <definedName name="_oe6" localSheetId="82">'[2]Parks Imp 00'!#REF!</definedName>
    <definedName name="_oe6" localSheetId="83">'[2]Parks Imp 00'!#REF!</definedName>
    <definedName name="_oe6" localSheetId="84">'[2]Parks Imp 00'!#REF!</definedName>
    <definedName name="_oe6" localSheetId="85">'[2]Parks Imp 00'!#REF!</definedName>
    <definedName name="_oe6" localSheetId="86">'[2]Parks Imp 00'!#REF!</definedName>
    <definedName name="_oe6" localSheetId="87">'[2]Parks Imp 00'!#REF!</definedName>
    <definedName name="_oe6" localSheetId="88">'[2]Parks Imp 00'!#REF!</definedName>
    <definedName name="_oe6" localSheetId="89">'[2]Parks Imp 00'!#REF!</definedName>
    <definedName name="_oe6" localSheetId="64">'[2]Parks Imp 00'!#REF!</definedName>
    <definedName name="_oe6" localSheetId="65">'[2]Parks Imp 00'!#REF!</definedName>
    <definedName name="_oe6" localSheetId="49">'[2]Parks Imp 00'!#REF!</definedName>
    <definedName name="_oe6" localSheetId="66">'[2]Parks Imp 00'!#REF!</definedName>
    <definedName name="_oe6" localSheetId="67">'[2]Parks Imp 00'!#REF!</definedName>
    <definedName name="_oe6" localSheetId="50">'[2]Parks Imp 00'!#REF!</definedName>
    <definedName name="_oe6" localSheetId="68">'[2]Parks Imp 00'!#REF!</definedName>
    <definedName name="_oe6" localSheetId="51">'[2]Parks Imp 00'!#REF!</definedName>
    <definedName name="_oe6" localSheetId="52">'[2]Parks Imp 00'!#REF!</definedName>
    <definedName name="_oe6" localSheetId="53">'[2]Parks Imp 00'!#REF!</definedName>
    <definedName name="_oe6" localSheetId="54">'[2]Parks Imp 00'!#REF!</definedName>
    <definedName name="_oe6" localSheetId="55">'[2]Parks Imp 00'!#REF!</definedName>
    <definedName name="_oe6" localSheetId="56">'[2]Parks Imp 00'!#REF!</definedName>
    <definedName name="_oe6" localSheetId="57">'[2]Parks Imp 00'!#REF!</definedName>
    <definedName name="_oe6" localSheetId="98">'[2]Parks Imp 00'!#REF!</definedName>
    <definedName name="_oe6" localSheetId="95">'[2]Parks Imp 00'!#REF!</definedName>
    <definedName name="_oe6" localSheetId="97">'[2]Parks Imp 00'!#REF!</definedName>
    <definedName name="_oe6" localSheetId="100">'[2]Parks Imp 00'!#REF!</definedName>
    <definedName name="_oe6" localSheetId="90">'[2]Parks Imp 00'!#REF!</definedName>
    <definedName name="_oe6" localSheetId="91">'[2]Parks Imp 00'!#REF!</definedName>
    <definedName name="_oe6" localSheetId="94">'[2]Parks Imp 00'!#REF!</definedName>
    <definedName name="_oe6" localSheetId="92">'[2]Parks Imp 00'!#REF!</definedName>
    <definedName name="_oe6" localSheetId="93">'[2]Parks Imp 00'!#REF!</definedName>
    <definedName name="_oe6" localSheetId="36">'[2]Parks Imp 00'!#REF!</definedName>
    <definedName name="_oe6" localSheetId="33">'[2]Parks Imp 00'!#REF!</definedName>
    <definedName name="_oe6" localSheetId="34">'[2]Parks Imp 00'!#REF!</definedName>
    <definedName name="_oe6" localSheetId="38">'[2]Parks Imp 00'!#REF!</definedName>
    <definedName name="_oe6" localSheetId="35">'[2]Parks Imp 00'!#REF!</definedName>
    <definedName name="_oe6" localSheetId="39">'[2]Parks Imp 00'!#REF!</definedName>
    <definedName name="_oe6" localSheetId="40">'[2]Parks Imp 00'!#REF!</definedName>
    <definedName name="_oe6" localSheetId="27">'[2]Parks Imp 00'!#REF!</definedName>
    <definedName name="_oe6" localSheetId="28">'[2]Parks Imp 00'!#REF!</definedName>
    <definedName name="_oe6" localSheetId="29">'[2]Parks Imp 00'!#REF!</definedName>
    <definedName name="_oe6" localSheetId="31">'[2]Parks Imp 00'!#REF!</definedName>
    <definedName name="_oe6" localSheetId="30">'[2]Parks Imp 00'!#REF!</definedName>
    <definedName name="_oe6" localSheetId="32">'[2]Parks Imp 00'!#REF!</definedName>
    <definedName name="_oe6" localSheetId="99">'[2]Parks Imp 00'!#REF!</definedName>
    <definedName name="_oe6" localSheetId="101">'[2]Parks Imp 00'!#REF!</definedName>
    <definedName name="_oe6" localSheetId="44">'[2]Parks Imp 00'!#REF!</definedName>
    <definedName name="_oe6" localSheetId="45">'[2]Parks Imp 00'!#REF!</definedName>
    <definedName name="_oe6" localSheetId="46">'[2]Parks Imp 00'!#REF!</definedName>
    <definedName name="_oe6" localSheetId="47">'[2]Parks Imp 00'!#REF!</definedName>
    <definedName name="_oe6" localSheetId="41">'[2]Parks Imp 00'!#REF!</definedName>
    <definedName name="_oe6" localSheetId="42">'[2]Parks Imp 00'!#REF!</definedName>
    <definedName name="_oe6" localSheetId="43">'[2]Parks Imp 00'!#REF!</definedName>
    <definedName name="_oe6" localSheetId="48">'[2]Parks Imp 00'!#REF!</definedName>
    <definedName name="_oe6" localSheetId="96">'[2]Parks Imp 00'!#REF!</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22">#REF!</definedName>
    <definedName name="Capacity_Score" localSheetId="0">#REF!</definedName>
    <definedName name="Capacity_Score" localSheetId="1">#REF!</definedName>
    <definedName name="Capacity_Score" localSheetId="2">#REF!</definedName>
    <definedName name="Capacity_Score" localSheetId="7">#REF!</definedName>
    <definedName name="Capacity_Score" localSheetId="14">#REF!</definedName>
    <definedName name="Capacity_Score" localSheetId="16">#REF!</definedName>
    <definedName name="Capacity_Score" localSheetId="23">#REF!</definedName>
    <definedName name="Capacity_Score" localSheetId="3">#REF!</definedName>
    <definedName name="Capacity_Score" localSheetId="8">#REF!</definedName>
    <definedName name="Capacity_Score" localSheetId="24">#REF!</definedName>
    <definedName name="Capacity_Score" localSheetId="25">#REF!</definedName>
    <definedName name="Capacity_Score" localSheetId="17">#REF!</definedName>
    <definedName name="Capacity_Score" localSheetId="15">#REF!</definedName>
    <definedName name="Capacity_Score" localSheetId="9">#REF!</definedName>
    <definedName name="Capacity_Score" localSheetId="10">#REF!</definedName>
    <definedName name="Capacity_Score" localSheetId="18">#REF!</definedName>
    <definedName name="Capacity_Score" localSheetId="26">#REF!</definedName>
    <definedName name="Capacity_Score" localSheetId="19">#REF!</definedName>
    <definedName name="Capacity_Score" localSheetId="4">#REF!</definedName>
    <definedName name="Capacity_Score" localSheetId="20">#REF!</definedName>
    <definedName name="Capacity_Score" localSheetId="5">#REF!</definedName>
    <definedName name="Capacity_Score" localSheetId="6">#REF!</definedName>
    <definedName name="Capacity_Score" localSheetId="75">#REF!</definedName>
    <definedName name="Capacity_Score" localSheetId="69">#REF!</definedName>
    <definedName name="Capacity_Score" localSheetId="70">#REF!</definedName>
    <definedName name="Capacity_Score" localSheetId="71">#REF!</definedName>
    <definedName name="Capacity_Score" localSheetId="72">#REF!</definedName>
    <definedName name="Capacity_Score" localSheetId="73">#REF!</definedName>
    <definedName name="Capacity_Score" localSheetId="74">#REF!</definedName>
    <definedName name="Capacity_Score" localSheetId="58">#REF!</definedName>
    <definedName name="Capacity_Score" localSheetId="59">#REF!</definedName>
    <definedName name="Capacity_Score" localSheetId="76">#REF!</definedName>
    <definedName name="Capacity_Score" localSheetId="62">#REF!</definedName>
    <definedName name="Capacity_Score" localSheetId="77">#REF!</definedName>
    <definedName name="Capacity_Score" localSheetId="78">#REF!</definedName>
    <definedName name="Capacity_Score" localSheetId="61">#REF!</definedName>
    <definedName name="Capacity_Score" localSheetId="79">#REF!</definedName>
    <definedName name="Capacity_Score" localSheetId="60">#REF!</definedName>
    <definedName name="Capacity_Score" localSheetId="63">#REF!</definedName>
    <definedName name="Capacity_Score" localSheetId="80">#REF!</definedName>
    <definedName name="Capacity_Score" localSheetId="81">#REF!</definedName>
    <definedName name="Capacity_Score" localSheetId="82">#REF!</definedName>
    <definedName name="Capacity_Score" localSheetId="83">#REF!</definedName>
    <definedName name="Capacity_Score" localSheetId="84">#REF!</definedName>
    <definedName name="Capacity_Score" localSheetId="85">#REF!</definedName>
    <definedName name="Capacity_Score" localSheetId="86">#REF!</definedName>
    <definedName name="Capacity_Score" localSheetId="87">#REF!</definedName>
    <definedName name="Capacity_Score" localSheetId="88">#REF!</definedName>
    <definedName name="Capacity_Score" localSheetId="89">#REF!</definedName>
    <definedName name="Capacity_Score" localSheetId="64">#REF!</definedName>
    <definedName name="Capacity_Score" localSheetId="65">#REF!</definedName>
    <definedName name="Capacity_Score" localSheetId="49">#REF!</definedName>
    <definedName name="Capacity_Score" localSheetId="66">#REF!</definedName>
    <definedName name="Capacity_Score" localSheetId="67">#REF!</definedName>
    <definedName name="Capacity_Score" localSheetId="50">#REF!</definedName>
    <definedName name="Capacity_Score" localSheetId="68">#REF!</definedName>
    <definedName name="Capacity_Score" localSheetId="51">#REF!</definedName>
    <definedName name="Capacity_Score" localSheetId="52">#REF!</definedName>
    <definedName name="Capacity_Score" localSheetId="53">#REF!</definedName>
    <definedName name="Capacity_Score" localSheetId="54">#REF!</definedName>
    <definedName name="Capacity_Score" localSheetId="55">#REF!</definedName>
    <definedName name="Capacity_Score" localSheetId="56">#REF!</definedName>
    <definedName name="Capacity_Score" localSheetId="57">#REF!</definedName>
    <definedName name="Capacity_Score" localSheetId="98">#REF!</definedName>
    <definedName name="Capacity_Score" localSheetId="95">#REF!</definedName>
    <definedName name="Capacity_Score" localSheetId="97">#REF!</definedName>
    <definedName name="Capacity_Score" localSheetId="100">#REF!</definedName>
    <definedName name="Capacity_Score" localSheetId="90">#REF!</definedName>
    <definedName name="Capacity_Score" localSheetId="91">#REF!</definedName>
    <definedName name="Capacity_Score" localSheetId="94">#REF!</definedName>
    <definedName name="Capacity_Score" localSheetId="92">#REF!</definedName>
    <definedName name="Capacity_Score" localSheetId="93">#REF!</definedName>
    <definedName name="Capacity_Score" localSheetId="36">#REF!</definedName>
    <definedName name="Capacity_Score" localSheetId="33">#REF!</definedName>
    <definedName name="Capacity_Score" localSheetId="34">#REF!</definedName>
    <definedName name="Capacity_Score" localSheetId="37">#REF!</definedName>
    <definedName name="Capacity_Score" localSheetId="38">#REF!</definedName>
    <definedName name="Capacity_Score" localSheetId="35">#REF!</definedName>
    <definedName name="Capacity_Score" localSheetId="39">#REF!</definedName>
    <definedName name="Capacity_Score" localSheetId="40">#REF!</definedName>
    <definedName name="Capacity_Score" localSheetId="27">#REF!</definedName>
    <definedName name="Capacity_Score" localSheetId="28">#REF!</definedName>
    <definedName name="Capacity_Score" localSheetId="29">#REF!</definedName>
    <definedName name="Capacity_Score" localSheetId="31">#REF!</definedName>
    <definedName name="Capacity_Score" localSheetId="30">#REF!</definedName>
    <definedName name="Capacity_Score" localSheetId="32">#REF!</definedName>
    <definedName name="Capacity_Score" localSheetId="99">#REF!</definedName>
    <definedName name="Capacity_Score" localSheetId="101">#REF!</definedName>
    <definedName name="Capacity_Score" localSheetId="44">#REF!</definedName>
    <definedName name="Capacity_Score" localSheetId="45">#REF!</definedName>
    <definedName name="Capacity_Score" localSheetId="46">#REF!</definedName>
    <definedName name="Capacity_Score" localSheetId="47">#REF!</definedName>
    <definedName name="Capacity_Score" localSheetId="41">#REF!</definedName>
    <definedName name="Capacity_Score" localSheetId="42">#REF!</definedName>
    <definedName name="Capacity_Score" localSheetId="43">#REF!</definedName>
    <definedName name="Capacity_Score" localSheetId="48">#REF!</definedName>
    <definedName name="Capacity_Score" localSheetId="96">#REF!</definedName>
    <definedName name="Capacity_Score" localSheetId="21">#REF!</definedName>
    <definedName name="Capacity_Score" localSheetId="11">#REF!</definedName>
    <definedName name="Capacity_Score">#REF!</definedName>
    <definedName name="con" localSheetId="6">#REF!</definedName>
    <definedName name="con" localSheetId="98">#REF!</definedName>
    <definedName name="con" localSheetId="95">#REF!</definedName>
    <definedName name="con" localSheetId="97">#REF!</definedName>
    <definedName name="con" localSheetId="100">#REF!</definedName>
    <definedName name="con" localSheetId="94">#REF!</definedName>
    <definedName name="con" localSheetId="36">#REF!</definedName>
    <definedName name="con" localSheetId="33">#REF!</definedName>
    <definedName name="con" localSheetId="34">#REF!</definedName>
    <definedName name="con" localSheetId="38">#REF!</definedName>
    <definedName name="con" localSheetId="35">#REF!</definedName>
    <definedName name="con" localSheetId="39">#REF!</definedName>
    <definedName name="con" localSheetId="40">#REF!</definedName>
    <definedName name="con" localSheetId="27">#REF!</definedName>
    <definedName name="con" localSheetId="28">#REF!</definedName>
    <definedName name="con" localSheetId="29">#REF!</definedName>
    <definedName name="con" localSheetId="31">#REF!</definedName>
    <definedName name="con" localSheetId="30">#REF!</definedName>
    <definedName name="con" localSheetId="32">#REF!</definedName>
    <definedName name="con" localSheetId="99">#REF!</definedName>
    <definedName name="con" localSheetId="101">#REF!</definedName>
    <definedName name="con" localSheetId="44">#REF!</definedName>
    <definedName name="con" localSheetId="45">#REF!</definedName>
    <definedName name="con" localSheetId="46">#REF!</definedName>
    <definedName name="con" localSheetId="47">#REF!</definedName>
    <definedName name="con" localSheetId="41">#REF!</definedName>
    <definedName name="con" localSheetId="42">#REF!</definedName>
    <definedName name="con" localSheetId="43">#REF!</definedName>
    <definedName name="con" localSheetId="48">#REF!</definedName>
    <definedName name="con" localSheetId="96">#REF!</definedName>
    <definedName name="con">#REF!</definedName>
    <definedName name="Criticality" localSheetId="6">#REF!</definedName>
    <definedName name="Criticality" localSheetId="98">#REF!</definedName>
    <definedName name="Criticality" localSheetId="95">#REF!</definedName>
    <definedName name="Criticality" localSheetId="97">#REF!</definedName>
    <definedName name="Criticality" localSheetId="100">#REF!</definedName>
    <definedName name="Criticality" localSheetId="94">#REF!</definedName>
    <definedName name="Criticality" localSheetId="34">#REF!</definedName>
    <definedName name="Criticality" localSheetId="38">#REF!</definedName>
    <definedName name="Criticality" localSheetId="39">#REF!</definedName>
    <definedName name="Criticality" localSheetId="40">#REF!</definedName>
    <definedName name="Criticality" localSheetId="27">#REF!</definedName>
    <definedName name="Criticality" localSheetId="28">#REF!</definedName>
    <definedName name="Criticality" localSheetId="29">#REF!</definedName>
    <definedName name="Criticality" localSheetId="30">#REF!</definedName>
    <definedName name="Criticality" localSheetId="99">#REF!</definedName>
    <definedName name="Criticality" localSheetId="101">#REF!</definedName>
    <definedName name="Criticality" localSheetId="44">#REF!</definedName>
    <definedName name="Criticality" localSheetId="96">#REF!</definedName>
    <definedName name="Criticality">#REF!</definedName>
    <definedName name="d1storm" localSheetId="6">#REF!</definedName>
    <definedName name="d1storm" localSheetId="98">#REF!</definedName>
    <definedName name="d1storm" localSheetId="95">#REF!</definedName>
    <definedName name="d1storm" localSheetId="97">#REF!</definedName>
    <definedName name="d1storm" localSheetId="100">#REF!</definedName>
    <definedName name="d1storm" localSheetId="94">#REF!</definedName>
    <definedName name="d1storm" localSheetId="34">#REF!</definedName>
    <definedName name="d1storm" localSheetId="38">#REF!</definedName>
    <definedName name="d1storm" localSheetId="39">#REF!</definedName>
    <definedName name="d1storm" localSheetId="40">#REF!</definedName>
    <definedName name="d1storm" localSheetId="27">#REF!</definedName>
    <definedName name="d1storm" localSheetId="28">#REF!</definedName>
    <definedName name="d1storm" localSheetId="29">#REF!</definedName>
    <definedName name="d1storm" localSheetId="30">#REF!</definedName>
    <definedName name="d1storm" localSheetId="99">#REF!</definedName>
    <definedName name="d1storm" localSheetId="101">#REF!</definedName>
    <definedName name="d1storm" localSheetId="44">#REF!</definedName>
    <definedName name="d1storm" localSheetId="96">#REF!</definedName>
    <definedName name="d1storm">#REF!</definedName>
    <definedName name="entf">'[1]#REF'!$A$824</definedName>
    <definedName name="fdd">'[1]parks imp'!$A$829</definedName>
    <definedName name="Flake">#REF!</definedName>
    <definedName name="GF" localSheetId="22">#REF!</definedName>
    <definedName name="GF" localSheetId="0">#REF!</definedName>
    <definedName name="GF" localSheetId="1">#REF!</definedName>
    <definedName name="GF" localSheetId="2">#REF!</definedName>
    <definedName name="GF" localSheetId="7">#REF!</definedName>
    <definedName name="GF" localSheetId="14">#REF!</definedName>
    <definedName name="GF" localSheetId="16">#REF!</definedName>
    <definedName name="GF" localSheetId="23">#REF!</definedName>
    <definedName name="GF" localSheetId="3">#REF!</definedName>
    <definedName name="GF" localSheetId="8">#REF!</definedName>
    <definedName name="GF" localSheetId="24">#REF!</definedName>
    <definedName name="GF" localSheetId="25">#REF!</definedName>
    <definedName name="GF" localSheetId="17">#REF!</definedName>
    <definedName name="GF" localSheetId="15">#REF!</definedName>
    <definedName name="GF" localSheetId="9">#REF!</definedName>
    <definedName name="GF" localSheetId="10">#REF!</definedName>
    <definedName name="GF" localSheetId="18">#REF!</definedName>
    <definedName name="GF" localSheetId="26">#REF!</definedName>
    <definedName name="GF" localSheetId="19">#REF!</definedName>
    <definedName name="GF" localSheetId="4">#REF!</definedName>
    <definedName name="GF" localSheetId="20">#REF!</definedName>
    <definedName name="GF" localSheetId="5">#REF!</definedName>
    <definedName name="GF" localSheetId="6">#REF!</definedName>
    <definedName name="GF" localSheetId="75">#REF!</definedName>
    <definedName name="GF" localSheetId="69">#REF!</definedName>
    <definedName name="GF" localSheetId="70">#REF!</definedName>
    <definedName name="GF" localSheetId="71">#REF!</definedName>
    <definedName name="GF" localSheetId="72">#REF!</definedName>
    <definedName name="GF" localSheetId="73">#REF!</definedName>
    <definedName name="GF" localSheetId="74">#REF!</definedName>
    <definedName name="GF" localSheetId="58">#REF!</definedName>
    <definedName name="GF" localSheetId="59">#REF!</definedName>
    <definedName name="GF" localSheetId="76">#REF!</definedName>
    <definedName name="GF" localSheetId="62">#REF!</definedName>
    <definedName name="GF" localSheetId="77">#REF!</definedName>
    <definedName name="GF" localSheetId="78">#REF!</definedName>
    <definedName name="GF" localSheetId="61">#REF!</definedName>
    <definedName name="GF" localSheetId="79">#REF!</definedName>
    <definedName name="GF" localSheetId="60">#REF!</definedName>
    <definedName name="GF" localSheetId="63">#REF!</definedName>
    <definedName name="GF" localSheetId="80">#REF!</definedName>
    <definedName name="GF" localSheetId="81">#REF!</definedName>
    <definedName name="GF" localSheetId="82">#REF!</definedName>
    <definedName name="GF" localSheetId="83">#REF!</definedName>
    <definedName name="GF" localSheetId="84">#REF!</definedName>
    <definedName name="GF" localSheetId="85">#REF!</definedName>
    <definedName name="GF" localSheetId="86">#REF!</definedName>
    <definedName name="GF" localSheetId="87">#REF!</definedName>
    <definedName name="GF" localSheetId="88">#REF!</definedName>
    <definedName name="GF" localSheetId="89">#REF!</definedName>
    <definedName name="GF" localSheetId="64">#REF!</definedName>
    <definedName name="GF" localSheetId="65">#REF!</definedName>
    <definedName name="GF" localSheetId="49">#REF!</definedName>
    <definedName name="GF" localSheetId="66">#REF!</definedName>
    <definedName name="GF" localSheetId="67">#REF!</definedName>
    <definedName name="GF" localSheetId="50">#REF!</definedName>
    <definedName name="GF" localSheetId="68">#REF!</definedName>
    <definedName name="GF" localSheetId="51">#REF!</definedName>
    <definedName name="GF" localSheetId="52">#REF!</definedName>
    <definedName name="GF" localSheetId="53">#REF!</definedName>
    <definedName name="GF" localSheetId="54">#REF!</definedName>
    <definedName name="GF" localSheetId="55">#REF!</definedName>
    <definedName name="GF" localSheetId="56">#REF!</definedName>
    <definedName name="GF" localSheetId="57">#REF!</definedName>
    <definedName name="GF" localSheetId="98">#REF!</definedName>
    <definedName name="GF" localSheetId="95">#REF!</definedName>
    <definedName name="GF" localSheetId="97">#REF!</definedName>
    <definedName name="GF" localSheetId="100">#REF!</definedName>
    <definedName name="GF" localSheetId="90">#REF!</definedName>
    <definedName name="GF" localSheetId="91">#REF!</definedName>
    <definedName name="GF" localSheetId="94">#REF!</definedName>
    <definedName name="GF" localSheetId="92">#REF!</definedName>
    <definedName name="GF" localSheetId="93">#REF!</definedName>
    <definedName name="GF" localSheetId="36">#REF!</definedName>
    <definedName name="GF" localSheetId="33">#REF!</definedName>
    <definedName name="GF" localSheetId="34">#REF!</definedName>
    <definedName name="GF" localSheetId="37">#REF!</definedName>
    <definedName name="GF" localSheetId="38">#REF!</definedName>
    <definedName name="GF" localSheetId="35">#REF!</definedName>
    <definedName name="GF" localSheetId="39">#REF!</definedName>
    <definedName name="GF" localSheetId="40">#REF!</definedName>
    <definedName name="GF" localSheetId="27">#REF!</definedName>
    <definedName name="GF" localSheetId="28">#REF!</definedName>
    <definedName name="GF" localSheetId="29">#REF!</definedName>
    <definedName name="GF" localSheetId="31">#REF!</definedName>
    <definedName name="GF" localSheetId="30">#REF!</definedName>
    <definedName name="GF" localSheetId="32">#REF!</definedName>
    <definedName name="GF" localSheetId="99">#REF!</definedName>
    <definedName name="GF" localSheetId="101">#REF!</definedName>
    <definedName name="GF" localSheetId="44">#REF!</definedName>
    <definedName name="GF" localSheetId="45">#REF!</definedName>
    <definedName name="GF" localSheetId="46">#REF!</definedName>
    <definedName name="GF" localSheetId="47">#REF!</definedName>
    <definedName name="GF" localSheetId="41">#REF!</definedName>
    <definedName name="GF" localSheetId="42">#REF!</definedName>
    <definedName name="GF" localSheetId="43">#REF!</definedName>
    <definedName name="GF" localSheetId="48">#REF!</definedName>
    <definedName name="GF" localSheetId="96">#REF!</definedName>
    <definedName name="GF" localSheetId="21">#REF!</definedName>
    <definedName name="GF" localSheetId="11">#REF!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22">#REF!</definedName>
    <definedName name="mstu" localSheetId="0">#REF!</definedName>
    <definedName name="mstu" localSheetId="1">#REF!</definedName>
    <definedName name="mstu" localSheetId="2">#REF!</definedName>
    <definedName name="mstu" localSheetId="7">#REF!</definedName>
    <definedName name="mstu" localSheetId="14">#REF!</definedName>
    <definedName name="mstu" localSheetId="16">#REF!</definedName>
    <definedName name="mstu" localSheetId="23">#REF!</definedName>
    <definedName name="mstu" localSheetId="3">#REF!</definedName>
    <definedName name="mstu" localSheetId="8">#REF!</definedName>
    <definedName name="mstu" localSheetId="24">#REF!</definedName>
    <definedName name="mstu" localSheetId="25">#REF!</definedName>
    <definedName name="mstu" localSheetId="17">#REF!</definedName>
    <definedName name="mstu" localSheetId="15">#REF!</definedName>
    <definedName name="mstu" localSheetId="9">#REF!</definedName>
    <definedName name="mstu" localSheetId="10">#REF!</definedName>
    <definedName name="mstu" localSheetId="18">#REF!</definedName>
    <definedName name="mstu" localSheetId="26">#REF!</definedName>
    <definedName name="mstu" localSheetId="19">#REF!</definedName>
    <definedName name="mstu" localSheetId="4">#REF!</definedName>
    <definedName name="mstu" localSheetId="20">#REF!</definedName>
    <definedName name="mstu" localSheetId="5">#REF!</definedName>
    <definedName name="mstu" localSheetId="6">#REF!</definedName>
    <definedName name="mstu" localSheetId="75">#REF!</definedName>
    <definedName name="mstu" localSheetId="69">#REF!</definedName>
    <definedName name="mstu" localSheetId="70">#REF!</definedName>
    <definedName name="mstu" localSheetId="71">#REF!</definedName>
    <definedName name="mstu" localSheetId="72">#REF!</definedName>
    <definedName name="mstu" localSheetId="73">#REF!</definedName>
    <definedName name="mstu" localSheetId="74">#REF!</definedName>
    <definedName name="mstu" localSheetId="58">#REF!</definedName>
    <definedName name="mstu" localSheetId="59">#REF!</definedName>
    <definedName name="mstu" localSheetId="76">#REF!</definedName>
    <definedName name="mstu" localSheetId="62">#REF!</definedName>
    <definedName name="mstu" localSheetId="77">#REF!</definedName>
    <definedName name="mstu" localSheetId="78">#REF!</definedName>
    <definedName name="mstu" localSheetId="61">#REF!</definedName>
    <definedName name="mstu" localSheetId="79">#REF!</definedName>
    <definedName name="mstu" localSheetId="60">#REF!</definedName>
    <definedName name="mstu" localSheetId="63">#REF!</definedName>
    <definedName name="mstu" localSheetId="80">#REF!</definedName>
    <definedName name="mstu" localSheetId="81">#REF!</definedName>
    <definedName name="mstu" localSheetId="82">#REF!</definedName>
    <definedName name="mstu" localSheetId="83">#REF!</definedName>
    <definedName name="mstu" localSheetId="84">#REF!</definedName>
    <definedName name="mstu" localSheetId="85">#REF!</definedName>
    <definedName name="mstu" localSheetId="86">#REF!</definedName>
    <definedName name="mstu" localSheetId="87">#REF!</definedName>
    <definedName name="mstu" localSheetId="88">#REF!</definedName>
    <definedName name="mstu" localSheetId="89">#REF!</definedName>
    <definedName name="mstu" localSheetId="64">#REF!</definedName>
    <definedName name="mstu" localSheetId="65">#REF!</definedName>
    <definedName name="mstu" localSheetId="49">#REF!</definedName>
    <definedName name="mstu" localSheetId="66">#REF!</definedName>
    <definedName name="mstu" localSheetId="67">#REF!</definedName>
    <definedName name="mstu" localSheetId="50">#REF!</definedName>
    <definedName name="mstu" localSheetId="68">#REF!</definedName>
    <definedName name="mstu" localSheetId="51">#REF!</definedName>
    <definedName name="mstu" localSheetId="52">#REF!</definedName>
    <definedName name="mstu" localSheetId="53">#REF!</definedName>
    <definedName name="mstu" localSheetId="54">#REF!</definedName>
    <definedName name="mstu" localSheetId="55">#REF!</definedName>
    <definedName name="mstu" localSheetId="56">#REF!</definedName>
    <definedName name="mstu" localSheetId="57">#REF!</definedName>
    <definedName name="mstu" localSheetId="98">#REF!</definedName>
    <definedName name="mstu" localSheetId="95">#REF!</definedName>
    <definedName name="mstu" localSheetId="97">#REF!</definedName>
    <definedName name="mstu" localSheetId="100">#REF!</definedName>
    <definedName name="mstu" localSheetId="90">#REF!</definedName>
    <definedName name="mstu" localSheetId="91">#REF!</definedName>
    <definedName name="mstu" localSheetId="94">#REF!</definedName>
    <definedName name="mstu" localSheetId="92">#REF!</definedName>
    <definedName name="mstu" localSheetId="93">#REF!</definedName>
    <definedName name="mstu" localSheetId="36">#REF!</definedName>
    <definedName name="mstu" localSheetId="33">#REF!</definedName>
    <definedName name="mstu" localSheetId="34">#REF!</definedName>
    <definedName name="mstu" localSheetId="37">#REF!</definedName>
    <definedName name="mstu" localSheetId="38">#REF!</definedName>
    <definedName name="mstu" localSheetId="35">#REF!</definedName>
    <definedName name="mstu" localSheetId="39">#REF!</definedName>
    <definedName name="mstu" localSheetId="40">#REF!</definedName>
    <definedName name="mstu" localSheetId="27">#REF!</definedName>
    <definedName name="mstu" localSheetId="28">#REF!</definedName>
    <definedName name="mstu" localSheetId="29">#REF!</definedName>
    <definedName name="mstu" localSheetId="31">#REF!</definedName>
    <definedName name="mstu" localSheetId="30">#REF!</definedName>
    <definedName name="mstu" localSheetId="32">#REF!</definedName>
    <definedName name="mstu" localSheetId="99">#REF!</definedName>
    <definedName name="mstu" localSheetId="101">#REF!</definedName>
    <definedName name="mstu" localSheetId="44">#REF!</definedName>
    <definedName name="mstu" localSheetId="45">#REF!</definedName>
    <definedName name="mstu" localSheetId="46">#REF!</definedName>
    <definedName name="mstu" localSheetId="47">#REF!</definedName>
    <definedName name="mstu" localSheetId="41">#REF!</definedName>
    <definedName name="mstu" localSheetId="42">#REF!</definedName>
    <definedName name="mstu" localSheetId="43">#REF!</definedName>
    <definedName name="mstu" localSheetId="48">#REF!</definedName>
    <definedName name="mstu" localSheetId="96">#REF!</definedName>
    <definedName name="mstu" localSheetId="21">#REF!</definedName>
    <definedName name="mstu" localSheetId="11">#REF!</definedName>
    <definedName name="mstu">#REF!</definedName>
    <definedName name="_xlnm.Print_Area" localSheetId="22">'Atlantic Ave D 5'!$A$1:$I$25</definedName>
    <definedName name="_xlnm.Print_Area" localSheetId="0">'Breezeway D 1'!$A$1:$I$25</definedName>
    <definedName name="_xlnm.Print_Area" localSheetId="1">'Cox Rd D 1'!$A$1:$I$25</definedName>
    <definedName name="_xlnm.Print_Area" localSheetId="2">'Ditch Outfalls D 1'!$A$1:$I$25</definedName>
    <definedName name="_xlnm.Print_Area" localSheetId="7">'Ditch Outfalls D 2'!$A$1:$I$25</definedName>
    <definedName name="_xlnm.Print_Area" localSheetId="14">'Ditch Outfalls D 3'!$A$1:$I$25</definedName>
    <definedName name="_xlnm.Print_Area" localSheetId="16">'Ditch Outfalls D 4'!$A$1:$I$25</definedName>
    <definedName name="_xlnm.Print_Area" localSheetId="23">'Ditch Outfalls D 5'!$A$1:$I$25</definedName>
    <definedName name="_xlnm.Print_Area" localSheetId="3">'Fay Lake D 1'!$A$1:$I$25</definedName>
    <definedName name="_xlnm.Print_Area" localSheetId="8">'FEMA Buyout D 2'!$A$1:$I$25</definedName>
    <definedName name="_xlnm.Print_Area" localSheetId="24">'Fountainhead D 5'!$A$1:$I$25</definedName>
    <definedName name="_xlnm.Print_Area" localSheetId="25">'Hoover-Ocean Park D 5'!$A$1:$I$25</definedName>
    <definedName name="_xlnm.Print_Area" localSheetId="17">'Johnson Jr Phase 2 D 4'!$A$1:$I$25</definedName>
    <definedName name="_xlnm.Print_Area" localSheetId="15">'Micco Central D 3'!$A$1:$I$25</definedName>
    <definedName name="_xlnm.Print_Area" localSheetId="9">'Mud Lake D 2'!$A$1:$I$25</definedName>
    <definedName name="_xlnm.Print_Area" localSheetId="10">'Nasa Drainage D 2'!$A$1:$I$25</definedName>
    <definedName name="_xlnm.Print_Area" localSheetId="18">'Otter Creek D 4'!$A$1:$I$25</definedName>
    <definedName name="_xlnm.Print_Area" localSheetId="26">'Oyster Gardening'!$A$1:$I$25</definedName>
    <definedName name="_xlnm.Print_Area" localSheetId="19">'Pines Industrial D 4'!$A$1:$I$25</definedName>
    <definedName name="_xlnm.Print_Area" localSheetId="4">'Pluckebaum D 1'!$A$1:$I$25</definedName>
    <definedName name="_xlnm.Print_Area" localSheetId="20">'Ruby St Baffle Box D 4'!$A$1:$I$25</definedName>
    <definedName name="_xlnm.Print_Area" localSheetId="5">'Scottsmoor C D 1'!$A$1:$I$25</definedName>
    <definedName name="_xlnm.Print_Area" localSheetId="6">'Scottsmoor I D 1'!$A$1:$I$25</definedName>
    <definedName name="_xlnm.Print_Area" localSheetId="75">'SOIRL Baisn 1301'!$A$1:$I$25</definedName>
    <definedName name="_xlnm.Print_Area" localSheetId="69">'SOIRL Basin 1077'!$A$1:$I$25</definedName>
    <definedName name="_xlnm.Print_Area" localSheetId="70">'SOIRL Basin 1078'!$A$1:$I$25</definedName>
    <definedName name="_xlnm.Print_Area" localSheetId="71">'SOIRL Basin 1151'!$A$1:$I$25</definedName>
    <definedName name="_xlnm.Print_Area" localSheetId="72">'SOIRL Basin 1256'!$A$1:$I$25</definedName>
    <definedName name="_xlnm.Print_Area" localSheetId="73">'SOIRL Basin 1273'!$A$1:$I$25</definedName>
    <definedName name="_xlnm.Print_Area" localSheetId="74">'SOIRL Basin 1298'!$A$1:$I$25</definedName>
    <definedName name="_xlnm.Print_Area" localSheetId="58">'SOIRL Basin 1304'!$A$1:$I$25</definedName>
    <definedName name="_xlnm.Print_Area" localSheetId="59">'SOIRL Basin 1317'!$A$1:$I$25</definedName>
    <definedName name="_xlnm.Print_Area" localSheetId="76">'SOIRL Basin 1324'!$A$1:$I$25</definedName>
    <definedName name="_xlnm.Print_Area" localSheetId="62">'SOIRL Basin 1329'!$A$1:$I$25</definedName>
    <definedName name="_xlnm.Print_Area" localSheetId="77">'SOIRL Basin 1335'!$A$1:$I$25</definedName>
    <definedName name="_xlnm.Print_Area" localSheetId="78">'SOIRL Basin 1342'!$A$1:$I$25</definedName>
    <definedName name="_xlnm.Print_Area" localSheetId="61">'SOIRL Basin 1343'!$A$1:$I$25</definedName>
    <definedName name="_xlnm.Print_Area" localSheetId="79">'SOIRL Basin 1349'!$A$1:$I$25</definedName>
    <definedName name="_xlnm.Print_Area" localSheetId="60">'SOIRL Basin 1350'!$A$1:$I$25</definedName>
    <definedName name="_xlnm.Print_Area" localSheetId="63">'SOIRL Basin 1366'!$A$1:$I$25</definedName>
    <definedName name="_xlnm.Print_Area" localSheetId="80">'SOIRL Basin 1367'!$A$1:$I$25</definedName>
    <definedName name="_xlnm.Print_Area" localSheetId="81">'SOIRL Basin 1368'!$A$1:$I$25</definedName>
    <definedName name="_xlnm.Print_Area" localSheetId="82">'SOIRL Basin 1377'!$A$1:$I$25</definedName>
    <definedName name="_xlnm.Print_Area" localSheetId="83">'SOIRL Basin 1399'!$A$1:$I$25</definedName>
    <definedName name="_xlnm.Print_Area" localSheetId="84">'SOIRL Basin 1409'!$A$1:$I$25</definedName>
    <definedName name="_xlnm.Print_Area" localSheetId="85">'SOIRL Basin 1416'!$A$1:$I$25</definedName>
    <definedName name="_xlnm.Print_Area" localSheetId="86">'SOIRL Basin 1419'!$A$1:$I$25</definedName>
    <definedName name="_xlnm.Print_Area" localSheetId="87">'SOIRL Basin 1434'!$A$1:$I$25</definedName>
    <definedName name="_xlnm.Print_Area" localSheetId="88">'SOIRL Basin 1439'!$A$1:$I$25</definedName>
    <definedName name="_xlnm.Print_Area" localSheetId="89">'SOIRL Basin 1445'!$A$1:$I$25</definedName>
    <definedName name="_xlnm.Print_Area" localSheetId="64">'SOIRL Basin 1562'!$A$1:$I$25</definedName>
    <definedName name="_xlnm.Print_Area" localSheetId="65">'SOIRL Basin 1762'!$A$1:$I$25</definedName>
    <definedName name="_xlnm.Print_Area" localSheetId="49">'SOIRL Basin 388'!$A$1:$I$25</definedName>
    <definedName name="_xlnm.Print_Area" localSheetId="66">'SOIRL Basin 408'!$A$1:$I$25</definedName>
    <definedName name="_xlnm.Print_Area" localSheetId="67">'SOIRL Basin 454'!$A$1:$I$25</definedName>
    <definedName name="_xlnm.Print_Area" localSheetId="50">'SOIRL Basin 476'!$A$1:$I$25</definedName>
    <definedName name="_xlnm.Print_Area" localSheetId="68">'SOIRL Basin 626'!$A$1:$I$25</definedName>
    <definedName name="_xlnm.Print_Area" localSheetId="51">'SOIRL Basin 650'!$A$1:$I$25</definedName>
    <definedName name="_xlnm.Print_Area" localSheetId="52">'SOIRL Basin 815'!$A$1:$I$25</definedName>
    <definedName name="_xlnm.Print_Area" localSheetId="53">'SOIRL Basin 901'!$A$1:$I$25</definedName>
    <definedName name="_xlnm.Print_Area" localSheetId="54">'SOIRL Basin 963'!$A$1:$I$25</definedName>
    <definedName name="_xlnm.Print_Area" localSheetId="55">'SOIRL Basin 973'!$A$1:$I$25</definedName>
    <definedName name="_xlnm.Print_Area" localSheetId="56">'SOIRL Basin 989'!$A$1:$I$25</definedName>
    <definedName name="_xlnm.Print_Area" localSheetId="57">'SOIRL Basin 992'!$A$1:$I$25</definedName>
    <definedName name="_xlnm.Print_Area" localSheetId="98">'SOIRL Broadway Pond Basin 832'!$A$1:$I$25</definedName>
    <definedName name="_xlnm.Print_Area" localSheetId="95">'SOIRL Burkholm Rd Basin 100'!$A$1:$I$25</definedName>
    <definedName name="_xlnm.Print_Area" localSheetId="97">'SOIRL Carter Rd Basin 115'!$A$1:$I$25</definedName>
    <definedName name="_xlnm.Print_Area" localSheetId="100">'SOIRL Fleming Grant Basin 2134'!$A$1:$I$25</definedName>
    <definedName name="_xlnm.Print_Area" localSheetId="90">'SOIRL Flounder Creek Pond'!$A$1:$I$25</definedName>
    <definedName name="_xlnm.Print_Area" localSheetId="91">'SOIRL Huntington Pond'!$A$1:$I$25</definedName>
    <definedName name="_xlnm.Print_Area" localSheetId="94">'SOIRL Johns Rd Basin 51'!$A$1:$I$25</definedName>
    <definedName name="_xlnm.Print_Area" localSheetId="92">'SOIRL Johns Road Pond'!$A$1:$I$25</definedName>
    <definedName name="_xlnm.Print_Area" localSheetId="93">'SOIRL Kingsmill-Aurora'!$A$1:$I$25</definedName>
    <definedName name="_xlnm.Print_Area" localSheetId="36">'SOIRL Muck Eau Gallie NW'!$A$1:$I$25</definedName>
    <definedName name="_xlnm.Print_Area" localSheetId="33">'SOIRL Muck Grand Canal'!$A$1:$I$25</definedName>
    <definedName name="_xlnm.Print_Area" localSheetId="34">'SOIRL Muck Merritt Island Ph I'!$A$1:$I$25</definedName>
    <definedName name="_xlnm.Print_Area" localSheetId="37">'SOIRL Muck NASA East'!$A$1:$I$25</definedName>
    <definedName name="_xlnm.Print_Area" localSheetId="38">'SOIRL Muck Rockledge B'!$A$1:$I$25</definedName>
    <definedName name="_xlnm.Print_Area" localSheetId="35">'SOIRL Muck Sykes Creek'!$A$1:$I$25</definedName>
    <definedName name="_xlnm.Print_Area" localSheetId="39">'SOIRL Muck Titusville East'!$A$1:$I$25</definedName>
    <definedName name="_xlnm.Print_Area" localSheetId="40">'SOIRL Muck Titusville West'!$A$1:$I$25</definedName>
    <definedName name="_xlnm.Print_Area" localSheetId="27">'SOIRL Oyster BRL '!$A$1:$I$25</definedName>
    <definedName name="_xlnm.Print_Area" localSheetId="28">'SOIRL Oyster BRL Brevard'!$A$1:$I$25</definedName>
    <definedName name="_xlnm.Print_Area" localSheetId="29">'SOIRL Oyster CIRL'!$A$1:$I$25</definedName>
    <definedName name="_xlnm.Print_Area" localSheetId="31">'SOIRL Oyster Indian Rvr DR '!$A$1:$I$25</definedName>
    <definedName name="_xlnm.Print_Area" localSheetId="30">'SOIRL Oyster NIRL'!$A$1:$I$25</definedName>
    <definedName name="_xlnm.Print_Area" localSheetId="32">'SOIRL Plants Indian Rvr Dr'!$A$1:$I$25</definedName>
    <definedName name="_xlnm.Print_Area" localSheetId="99">'SOIRL PW Bioreactor 1298'!$A$1:$I$25</definedName>
    <definedName name="_xlnm.Print_Area" localSheetId="101">'SOIRL Seagull Bioreactor 1304'!$A$1:$I$25</definedName>
    <definedName name="_xlnm.Print_Area" localSheetId="44">'SOIRL Septic MICCO'!$A$1:$I$25</definedName>
    <definedName name="_xlnm.Print_Area" localSheetId="45">'SOIRL Septic South Beaches O'!$A$1:$I$25</definedName>
    <definedName name="_xlnm.Print_Area" localSheetId="46">'SOIRL Septic South Beaches P'!$A$1:$I$25</definedName>
    <definedName name="_xlnm.Print_Area" localSheetId="47">'SOIRL Septic South Central C'!$A$1:$I$25</definedName>
    <definedName name="_xlnm.Print_Area" localSheetId="41">'SOIRL Septic Sykes Creek M'!$A$1:$I$25</definedName>
    <definedName name="_xlnm.Print_Area" localSheetId="42">'SOIRL Septic Sykes Creek N'!$A$1:$I$25</definedName>
    <definedName name="_xlnm.Print_Area" localSheetId="43">'SOIRL Septic Sykes Creek T'!$A$1:$I$25</definedName>
    <definedName name="_xlnm.Print_Area" localSheetId="48">'SOIRL Sewer Lat Satellite Bch'!$A$1:$I$25</definedName>
    <definedName name="_xlnm.Print_Area" localSheetId="96">'SOIRL Wiley Rd Basin 193'!$A$1:$I$25</definedName>
    <definedName name="_xlnm.Print_Area" localSheetId="21">'Suntree In Channel D 4'!$A$1:$I$25</definedName>
    <definedName name="_xlnm.Print_Area" localSheetId="11">'W Crisafulli-Church Rd D 2'!$A$1:$I$25</definedName>
    <definedName name="Projected_Revenue" localSheetId="22">#REF!</definedName>
    <definedName name="Projected_Revenue" localSheetId="0">#REF!</definedName>
    <definedName name="Projected_Revenue" localSheetId="1">#REF!</definedName>
    <definedName name="Projected_Revenue" localSheetId="2">#REF!</definedName>
    <definedName name="Projected_Revenue" localSheetId="7">#REF!</definedName>
    <definedName name="Projected_Revenue" localSheetId="14">#REF!</definedName>
    <definedName name="Projected_Revenue" localSheetId="16">#REF!</definedName>
    <definedName name="Projected_Revenue" localSheetId="23">#REF!</definedName>
    <definedName name="Projected_Revenue" localSheetId="3">#REF!</definedName>
    <definedName name="Projected_Revenue" localSheetId="8">#REF!</definedName>
    <definedName name="Projected_Revenue" localSheetId="24">#REF!</definedName>
    <definedName name="Projected_Revenue" localSheetId="25">#REF!</definedName>
    <definedName name="Projected_Revenue" localSheetId="17">#REF!</definedName>
    <definedName name="Projected_Revenue" localSheetId="15">#REF!</definedName>
    <definedName name="Projected_Revenue" localSheetId="9">#REF!</definedName>
    <definedName name="Projected_Revenue" localSheetId="10">#REF!</definedName>
    <definedName name="Projected_Revenue" localSheetId="18">#REF!</definedName>
    <definedName name="Projected_Revenue" localSheetId="26">#REF!</definedName>
    <definedName name="Projected_Revenue" localSheetId="19">#REF!</definedName>
    <definedName name="Projected_Revenue" localSheetId="4">#REF!</definedName>
    <definedName name="Projected_Revenue" localSheetId="20">#REF!</definedName>
    <definedName name="Projected_Revenue" localSheetId="5">#REF!</definedName>
    <definedName name="Projected_Revenue" localSheetId="6">#REF!</definedName>
    <definedName name="Projected_Revenue" localSheetId="75">#REF!</definedName>
    <definedName name="Projected_Revenue" localSheetId="69">#REF!</definedName>
    <definedName name="Projected_Revenue" localSheetId="70">#REF!</definedName>
    <definedName name="Projected_Revenue" localSheetId="71">#REF!</definedName>
    <definedName name="Projected_Revenue" localSheetId="72">#REF!</definedName>
    <definedName name="Projected_Revenue" localSheetId="73">#REF!</definedName>
    <definedName name="Projected_Revenue" localSheetId="74">#REF!</definedName>
    <definedName name="Projected_Revenue" localSheetId="58">#REF!</definedName>
    <definedName name="Projected_Revenue" localSheetId="59">#REF!</definedName>
    <definedName name="Projected_Revenue" localSheetId="76">#REF!</definedName>
    <definedName name="Projected_Revenue" localSheetId="62">#REF!</definedName>
    <definedName name="Projected_Revenue" localSheetId="77">#REF!</definedName>
    <definedName name="Projected_Revenue" localSheetId="78">#REF!</definedName>
    <definedName name="Projected_Revenue" localSheetId="61">#REF!</definedName>
    <definedName name="Projected_Revenue" localSheetId="79">#REF!</definedName>
    <definedName name="Projected_Revenue" localSheetId="60">#REF!</definedName>
    <definedName name="Projected_Revenue" localSheetId="63">#REF!</definedName>
    <definedName name="Projected_Revenue" localSheetId="80">#REF!</definedName>
    <definedName name="Projected_Revenue" localSheetId="81">#REF!</definedName>
    <definedName name="Projected_Revenue" localSheetId="82">#REF!</definedName>
    <definedName name="Projected_Revenue" localSheetId="83">#REF!</definedName>
    <definedName name="Projected_Revenue" localSheetId="84">#REF!</definedName>
    <definedName name="Projected_Revenue" localSheetId="85">#REF!</definedName>
    <definedName name="Projected_Revenue" localSheetId="86">#REF!</definedName>
    <definedName name="Projected_Revenue" localSheetId="87">#REF!</definedName>
    <definedName name="Projected_Revenue" localSheetId="88">#REF!</definedName>
    <definedName name="Projected_Revenue" localSheetId="89">#REF!</definedName>
    <definedName name="Projected_Revenue" localSheetId="64">#REF!</definedName>
    <definedName name="Projected_Revenue" localSheetId="65">#REF!</definedName>
    <definedName name="Projected_Revenue" localSheetId="49">#REF!</definedName>
    <definedName name="Projected_Revenue" localSheetId="66">#REF!</definedName>
    <definedName name="Projected_Revenue" localSheetId="67">#REF!</definedName>
    <definedName name="Projected_Revenue" localSheetId="50">#REF!</definedName>
    <definedName name="Projected_Revenue" localSheetId="68">#REF!</definedName>
    <definedName name="Projected_Revenue" localSheetId="51">#REF!</definedName>
    <definedName name="Projected_Revenue" localSheetId="52">#REF!</definedName>
    <definedName name="Projected_Revenue" localSheetId="53">#REF!</definedName>
    <definedName name="Projected_Revenue" localSheetId="54">#REF!</definedName>
    <definedName name="Projected_Revenue" localSheetId="55">#REF!</definedName>
    <definedName name="Projected_Revenue" localSheetId="56">#REF!</definedName>
    <definedName name="Projected_Revenue" localSheetId="57">#REF!</definedName>
    <definedName name="Projected_Revenue" localSheetId="98">#REF!</definedName>
    <definedName name="Projected_Revenue" localSheetId="95">#REF!</definedName>
    <definedName name="Projected_Revenue" localSheetId="97">#REF!</definedName>
    <definedName name="Projected_Revenue" localSheetId="100">#REF!</definedName>
    <definedName name="Projected_Revenue" localSheetId="90">#REF!</definedName>
    <definedName name="Projected_Revenue" localSheetId="91">#REF!</definedName>
    <definedName name="Projected_Revenue" localSheetId="94">#REF!</definedName>
    <definedName name="Projected_Revenue" localSheetId="92">#REF!</definedName>
    <definedName name="Projected_Revenue" localSheetId="93">#REF!</definedName>
    <definedName name="Projected_Revenue" localSheetId="36">#REF!</definedName>
    <definedName name="Projected_Revenue" localSheetId="33">#REF!</definedName>
    <definedName name="Projected_Revenue" localSheetId="34">#REF!</definedName>
    <definedName name="Projected_Revenue" localSheetId="37">#REF!</definedName>
    <definedName name="Projected_Revenue" localSheetId="38">#REF!</definedName>
    <definedName name="Projected_Revenue" localSheetId="35">#REF!</definedName>
    <definedName name="Projected_Revenue" localSheetId="39">#REF!</definedName>
    <definedName name="Projected_Revenue" localSheetId="40">#REF!</definedName>
    <definedName name="Projected_Revenue" localSheetId="27">#REF!</definedName>
    <definedName name="Projected_Revenue" localSheetId="28">#REF!</definedName>
    <definedName name="Projected_Revenue" localSheetId="29">#REF!</definedName>
    <definedName name="Projected_Revenue" localSheetId="31">#REF!</definedName>
    <definedName name="Projected_Revenue" localSheetId="30">#REF!</definedName>
    <definedName name="Projected_Revenue" localSheetId="32">#REF!</definedName>
    <definedName name="Projected_Revenue" localSheetId="99">#REF!</definedName>
    <definedName name="Projected_Revenue" localSheetId="101">#REF!</definedName>
    <definedName name="Projected_Revenue" localSheetId="44">#REF!</definedName>
    <definedName name="Projected_Revenue" localSheetId="45">#REF!</definedName>
    <definedName name="Projected_Revenue" localSheetId="46">#REF!</definedName>
    <definedName name="Projected_Revenue" localSheetId="47">#REF!</definedName>
    <definedName name="Projected_Revenue" localSheetId="41">#REF!</definedName>
    <definedName name="Projected_Revenue" localSheetId="42">#REF!</definedName>
    <definedName name="Projected_Revenue" localSheetId="43">#REF!</definedName>
    <definedName name="Projected_Revenue" localSheetId="48">#REF!</definedName>
    <definedName name="Projected_Revenue" localSheetId="96">#REF!</definedName>
    <definedName name="Projected_Revenue" localSheetId="21">#REF!</definedName>
    <definedName name="Projected_Revenue" localSheetId="11">#REF!</definedName>
    <definedName name="Projected_Revenue">#REF!</definedName>
    <definedName name="Reliability_Score" localSheetId="6">#REF!</definedName>
    <definedName name="Reliability_Score" localSheetId="98">#REF!</definedName>
    <definedName name="Reliability_Score" localSheetId="95">#REF!</definedName>
    <definedName name="Reliability_Score" localSheetId="97">#REF!</definedName>
    <definedName name="Reliability_Score" localSheetId="100">#REF!</definedName>
    <definedName name="Reliability_Score" localSheetId="94">#REF!</definedName>
    <definedName name="Reliability_Score" localSheetId="36">#REF!</definedName>
    <definedName name="Reliability_Score" localSheetId="33">#REF!</definedName>
    <definedName name="Reliability_Score" localSheetId="34">#REF!</definedName>
    <definedName name="Reliability_Score" localSheetId="38">#REF!</definedName>
    <definedName name="Reliability_Score" localSheetId="35">#REF!</definedName>
    <definedName name="Reliability_Score" localSheetId="39">#REF!</definedName>
    <definedName name="Reliability_Score" localSheetId="40">#REF!</definedName>
    <definedName name="Reliability_Score" localSheetId="27">#REF!</definedName>
    <definedName name="Reliability_Score" localSheetId="28">#REF!</definedName>
    <definedName name="Reliability_Score" localSheetId="29">#REF!</definedName>
    <definedName name="Reliability_Score" localSheetId="31">#REF!</definedName>
    <definedName name="Reliability_Score" localSheetId="30">#REF!</definedName>
    <definedName name="Reliability_Score" localSheetId="32">#REF!</definedName>
    <definedName name="Reliability_Score" localSheetId="99">#REF!</definedName>
    <definedName name="Reliability_Score" localSheetId="101">#REF!</definedName>
    <definedName name="Reliability_Score" localSheetId="44">#REF!</definedName>
    <definedName name="Reliability_Score" localSheetId="45">#REF!</definedName>
    <definedName name="Reliability_Score" localSheetId="46">#REF!</definedName>
    <definedName name="Reliability_Score" localSheetId="47">#REF!</definedName>
    <definedName name="Reliability_Score" localSheetId="41">#REF!</definedName>
    <definedName name="Reliability_Score" localSheetId="42">#REF!</definedName>
    <definedName name="Reliability_Score" localSheetId="43">#REF!</definedName>
    <definedName name="Reliability_Score" localSheetId="48">#REF!</definedName>
    <definedName name="Reliability_Score" localSheetId="96">#REF!</definedName>
    <definedName name="Reliability_Score">#REF!</definedName>
    <definedName name="Repair_Type" localSheetId="6">#REF!</definedName>
    <definedName name="Repair_Type" localSheetId="98">#REF!</definedName>
    <definedName name="Repair_Type" localSheetId="95">#REF!</definedName>
    <definedName name="Repair_Type" localSheetId="97">#REF!</definedName>
    <definedName name="Repair_Type" localSheetId="100">#REF!</definedName>
    <definedName name="Repair_Type" localSheetId="94">#REF!</definedName>
    <definedName name="Repair_Type" localSheetId="34">#REF!</definedName>
    <definedName name="Repair_Type" localSheetId="38">#REF!</definedName>
    <definedName name="Repair_Type" localSheetId="39">#REF!</definedName>
    <definedName name="Repair_Type" localSheetId="40">#REF!</definedName>
    <definedName name="Repair_Type" localSheetId="27">#REF!</definedName>
    <definedName name="Repair_Type" localSheetId="28">#REF!</definedName>
    <definedName name="Repair_Type" localSheetId="29">#REF!</definedName>
    <definedName name="Repair_Type" localSheetId="30">#REF!</definedName>
    <definedName name="Repair_Type" localSheetId="99">#REF!</definedName>
    <definedName name="Repair_Type" localSheetId="101">#REF!</definedName>
    <definedName name="Repair_Type" localSheetId="44">#REF!</definedName>
    <definedName name="Repair_Type" localSheetId="96">#REF!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workbook>
</file>

<file path=xl/calcChain.xml><?xml version="1.0" encoding="utf-8"?>
<calcChain xmlns="http://schemas.openxmlformats.org/spreadsheetml/2006/main">
  <c r="B20" i="24" l="1"/>
  <c r="D23" i="107" l="1"/>
  <c r="C23" i="107"/>
  <c r="B15" i="107" l="1"/>
  <c r="B15" i="101" l="1"/>
  <c r="D23" i="115" l="1"/>
  <c r="B15" i="93"/>
  <c r="B20" i="110" l="1"/>
  <c r="D15" i="101"/>
  <c r="H25" i="119" l="1"/>
  <c r="G25" i="119"/>
  <c r="F25" i="119"/>
  <c r="E25" i="119"/>
  <c r="D25" i="119"/>
  <c r="C25" i="119"/>
  <c r="B25" i="119"/>
  <c r="I24" i="119"/>
  <c r="I23" i="119"/>
  <c r="I22" i="119"/>
  <c r="I21" i="119"/>
  <c r="H20" i="119"/>
  <c r="G20" i="119"/>
  <c r="F20" i="119"/>
  <c r="E20" i="119"/>
  <c r="D20" i="119"/>
  <c r="C20" i="119"/>
  <c r="B20" i="119"/>
  <c r="I19" i="119"/>
  <c r="I18" i="119"/>
  <c r="I17" i="119"/>
  <c r="I15" i="119"/>
  <c r="I16" i="119"/>
  <c r="H25" i="113"/>
  <c r="G25" i="113"/>
  <c r="F25" i="113"/>
  <c r="E25" i="113"/>
  <c r="D25" i="113"/>
  <c r="C25" i="113"/>
  <c r="B25" i="113"/>
  <c r="I24" i="113"/>
  <c r="I23" i="113"/>
  <c r="I22" i="113"/>
  <c r="I21" i="113"/>
  <c r="H20" i="113"/>
  <c r="G20" i="113"/>
  <c r="F20" i="113"/>
  <c r="E20" i="113"/>
  <c r="D20" i="113"/>
  <c r="C20" i="113"/>
  <c r="B20" i="113"/>
  <c r="I19" i="113"/>
  <c r="K18" i="113"/>
  <c r="I18" i="113"/>
  <c r="K17" i="113"/>
  <c r="I17" i="113"/>
  <c r="K16" i="113"/>
  <c r="I16" i="113"/>
  <c r="I15" i="113"/>
  <c r="H25" i="114"/>
  <c r="G25" i="114"/>
  <c r="F25" i="114"/>
  <c r="E25" i="114"/>
  <c r="D25" i="114"/>
  <c r="C25" i="114"/>
  <c r="B25" i="114"/>
  <c r="I24" i="114"/>
  <c r="I23" i="114"/>
  <c r="I22" i="114"/>
  <c r="I21" i="114"/>
  <c r="H20" i="114"/>
  <c r="G20" i="114"/>
  <c r="F20" i="114"/>
  <c r="E20" i="114"/>
  <c r="D20" i="114"/>
  <c r="C20" i="114"/>
  <c r="B20" i="114"/>
  <c r="I19" i="114"/>
  <c r="K18" i="114"/>
  <c r="I18" i="114"/>
  <c r="K17" i="114"/>
  <c r="I17" i="114"/>
  <c r="K16" i="114"/>
  <c r="I16" i="114"/>
  <c r="I15" i="114"/>
  <c r="H25" i="76"/>
  <c r="G25" i="76"/>
  <c r="F25" i="76"/>
  <c r="E25" i="76"/>
  <c r="D25" i="76"/>
  <c r="C25" i="76"/>
  <c r="B25" i="76"/>
  <c r="I24" i="76"/>
  <c r="I23" i="76"/>
  <c r="I22" i="76"/>
  <c r="I21" i="76"/>
  <c r="H20" i="76"/>
  <c r="G20" i="76"/>
  <c r="F20" i="76"/>
  <c r="E20" i="76"/>
  <c r="D20" i="76"/>
  <c r="C20" i="76"/>
  <c r="B20" i="76"/>
  <c r="I19" i="76"/>
  <c r="K18" i="76"/>
  <c r="I18" i="76"/>
  <c r="K17" i="76"/>
  <c r="I17" i="76"/>
  <c r="K16" i="76"/>
  <c r="I16" i="76"/>
  <c r="I15" i="76"/>
  <c r="H25" i="73"/>
  <c r="G25" i="73"/>
  <c r="F25" i="73"/>
  <c r="E25" i="73"/>
  <c r="B25" i="73"/>
  <c r="I24" i="73"/>
  <c r="C22" i="73"/>
  <c r="C25" i="73" s="1"/>
  <c r="I21" i="73"/>
  <c r="H20" i="73"/>
  <c r="G20" i="73"/>
  <c r="F20" i="73"/>
  <c r="E20" i="73"/>
  <c r="D20" i="73"/>
  <c r="C20" i="73"/>
  <c r="B20" i="73"/>
  <c r="I19" i="73"/>
  <c r="K18" i="73"/>
  <c r="I18" i="73"/>
  <c r="K17" i="73"/>
  <c r="I17" i="73"/>
  <c r="K16" i="73"/>
  <c r="I16" i="73"/>
  <c r="I15" i="73"/>
  <c r="H25" i="112"/>
  <c r="G25" i="112"/>
  <c r="F25" i="112"/>
  <c r="E25" i="112"/>
  <c r="D25" i="112"/>
  <c r="C25" i="112"/>
  <c r="B25" i="112"/>
  <c r="I24" i="112"/>
  <c r="I23" i="112"/>
  <c r="I22" i="112"/>
  <c r="I21" i="112"/>
  <c r="H20" i="112"/>
  <c r="G20" i="112"/>
  <c r="F20" i="112"/>
  <c r="E20" i="112"/>
  <c r="D20" i="112"/>
  <c r="C20" i="112"/>
  <c r="B20" i="112"/>
  <c r="I19" i="112"/>
  <c r="I18" i="112"/>
  <c r="I17" i="112"/>
  <c r="I15" i="112"/>
  <c r="I16" i="112"/>
  <c r="H25" i="72"/>
  <c r="G25" i="72"/>
  <c r="F25" i="72"/>
  <c r="E25" i="72"/>
  <c r="I24" i="72"/>
  <c r="B22" i="72"/>
  <c r="C22" i="72" s="1"/>
  <c r="C25" i="72" s="1"/>
  <c r="I21" i="72"/>
  <c r="H20" i="72"/>
  <c r="G20" i="72"/>
  <c r="F20" i="72"/>
  <c r="E20" i="72"/>
  <c r="D20" i="72"/>
  <c r="C20" i="72"/>
  <c r="B20" i="72"/>
  <c r="I19" i="72"/>
  <c r="K18" i="72"/>
  <c r="I18" i="72"/>
  <c r="K17" i="72"/>
  <c r="I17" i="72"/>
  <c r="K16" i="72"/>
  <c r="I16" i="72"/>
  <c r="I15" i="72"/>
  <c r="H25" i="71"/>
  <c r="G25" i="71"/>
  <c r="F25" i="71"/>
  <c r="E25" i="71"/>
  <c r="B25" i="71"/>
  <c r="I24" i="71"/>
  <c r="C22" i="71"/>
  <c r="C25" i="71" s="1"/>
  <c r="I21" i="71"/>
  <c r="H20" i="71"/>
  <c r="G20" i="71"/>
  <c r="F20" i="71"/>
  <c r="E20" i="71"/>
  <c r="D20" i="71"/>
  <c r="C20" i="71"/>
  <c r="B20" i="71"/>
  <c r="I19" i="71"/>
  <c r="K18" i="71"/>
  <c r="I18" i="71"/>
  <c r="K17" i="71"/>
  <c r="I17" i="71"/>
  <c r="K16" i="71"/>
  <c r="I16" i="71"/>
  <c r="I15" i="71"/>
  <c r="H25" i="115"/>
  <c r="G25" i="115"/>
  <c r="F25" i="115"/>
  <c r="E25" i="115"/>
  <c r="D25" i="115"/>
  <c r="C25" i="115"/>
  <c r="B25" i="115"/>
  <c r="I24" i="115"/>
  <c r="I23" i="115"/>
  <c r="I22" i="115"/>
  <c r="I21" i="115"/>
  <c r="H20" i="115"/>
  <c r="G20" i="115"/>
  <c r="F20" i="115"/>
  <c r="E20" i="115"/>
  <c r="D20" i="115"/>
  <c r="C20" i="115"/>
  <c r="B20" i="115"/>
  <c r="I19" i="115"/>
  <c r="I18" i="115"/>
  <c r="I17" i="115"/>
  <c r="I15" i="115"/>
  <c r="I16" i="115"/>
  <c r="H25" i="117"/>
  <c r="G25" i="117"/>
  <c r="F25" i="117"/>
  <c r="E25" i="117"/>
  <c r="D25" i="117"/>
  <c r="C25" i="117"/>
  <c r="B25" i="117"/>
  <c r="I24" i="117"/>
  <c r="I23" i="117"/>
  <c r="I22" i="117"/>
  <c r="I21" i="117"/>
  <c r="H20" i="117"/>
  <c r="G20" i="117"/>
  <c r="F20" i="117"/>
  <c r="E20" i="117"/>
  <c r="D20" i="117"/>
  <c r="C20" i="117"/>
  <c r="B20" i="117"/>
  <c r="I19" i="117"/>
  <c r="I18" i="117"/>
  <c r="I17" i="117"/>
  <c r="I15" i="117"/>
  <c r="I16" i="117"/>
  <c r="H25" i="118"/>
  <c r="G25" i="118"/>
  <c r="F25" i="118"/>
  <c r="E25" i="118"/>
  <c r="D25" i="118"/>
  <c r="C25" i="118"/>
  <c r="B25" i="118"/>
  <c r="I24" i="118"/>
  <c r="I23" i="118"/>
  <c r="I22" i="118"/>
  <c r="I21" i="118"/>
  <c r="H20" i="118"/>
  <c r="G20" i="118"/>
  <c r="F20" i="118"/>
  <c r="E20" i="118"/>
  <c r="D20" i="118"/>
  <c r="C20" i="118"/>
  <c r="B20" i="118"/>
  <c r="I19" i="118"/>
  <c r="I18" i="118"/>
  <c r="I17" i="118"/>
  <c r="I15" i="118"/>
  <c r="I16" i="118"/>
  <c r="H25" i="116"/>
  <c r="G25" i="116"/>
  <c r="F25" i="116"/>
  <c r="E25" i="116"/>
  <c r="D25" i="116"/>
  <c r="C25" i="116"/>
  <c r="B25" i="116"/>
  <c r="I24" i="116"/>
  <c r="I23" i="116"/>
  <c r="I22" i="116"/>
  <c r="I21" i="116"/>
  <c r="H20" i="116"/>
  <c r="G20" i="116"/>
  <c r="F20" i="116"/>
  <c r="E20" i="116"/>
  <c r="D20" i="116"/>
  <c r="C20" i="116"/>
  <c r="B20" i="116"/>
  <c r="I19" i="116"/>
  <c r="I18" i="116"/>
  <c r="I17" i="116"/>
  <c r="I15" i="116"/>
  <c r="I16" i="116"/>
  <c r="H25" i="70"/>
  <c r="G25" i="70"/>
  <c r="F25" i="70"/>
  <c r="E25" i="70"/>
  <c r="D25" i="70"/>
  <c r="C25" i="70"/>
  <c r="B25" i="70"/>
  <c r="I24" i="70"/>
  <c r="I23" i="70"/>
  <c r="I22" i="70"/>
  <c r="I21" i="70"/>
  <c r="H20" i="70"/>
  <c r="G20" i="70"/>
  <c r="F20" i="70"/>
  <c r="E20" i="70"/>
  <c r="D20" i="70"/>
  <c r="C20" i="70"/>
  <c r="B20" i="70"/>
  <c r="I19" i="70"/>
  <c r="K18" i="70"/>
  <c r="I18" i="70"/>
  <c r="K17" i="70"/>
  <c r="I17" i="70"/>
  <c r="K16" i="70"/>
  <c r="I16" i="70"/>
  <c r="I15" i="70"/>
  <c r="H25" i="69"/>
  <c r="G25" i="69"/>
  <c r="F25" i="69"/>
  <c r="E25" i="69"/>
  <c r="D25" i="69"/>
  <c r="C25" i="69"/>
  <c r="B25" i="69"/>
  <c r="I24" i="69"/>
  <c r="I23" i="69"/>
  <c r="I22" i="69"/>
  <c r="I21" i="69"/>
  <c r="H20" i="69"/>
  <c r="G20" i="69"/>
  <c r="F20" i="69"/>
  <c r="E20" i="69"/>
  <c r="D20" i="69"/>
  <c r="C20" i="69"/>
  <c r="B20" i="69"/>
  <c r="I19" i="69"/>
  <c r="K18" i="69"/>
  <c r="I18" i="69"/>
  <c r="K17" i="69"/>
  <c r="I17" i="69"/>
  <c r="K16" i="69"/>
  <c r="I16" i="69"/>
  <c r="I15" i="69"/>
  <c r="H25" i="68"/>
  <c r="G25" i="68"/>
  <c r="F25" i="68"/>
  <c r="E25" i="68"/>
  <c r="D25" i="68"/>
  <c r="C25" i="68"/>
  <c r="B25" i="68"/>
  <c r="I24" i="68"/>
  <c r="I23" i="68"/>
  <c r="I22" i="68"/>
  <c r="I21" i="68"/>
  <c r="H20" i="68"/>
  <c r="G20" i="68"/>
  <c r="F20" i="68"/>
  <c r="E20" i="68"/>
  <c r="D20" i="68"/>
  <c r="C20" i="68"/>
  <c r="B20" i="68"/>
  <c r="I19" i="68"/>
  <c r="K18" i="68"/>
  <c r="I18" i="68"/>
  <c r="K17" i="68"/>
  <c r="I17" i="68"/>
  <c r="K16" i="68"/>
  <c r="I16" i="68"/>
  <c r="I15" i="68"/>
  <c r="H25" i="67"/>
  <c r="G25" i="67"/>
  <c r="F25" i="67"/>
  <c r="E25" i="67"/>
  <c r="D25" i="67"/>
  <c r="C25" i="67"/>
  <c r="B25" i="67"/>
  <c r="I24" i="67"/>
  <c r="I23" i="67"/>
  <c r="I22" i="67"/>
  <c r="I21" i="67"/>
  <c r="H20" i="67"/>
  <c r="G20" i="67"/>
  <c r="F20" i="67"/>
  <c r="E20" i="67"/>
  <c r="D20" i="67"/>
  <c r="C20" i="67"/>
  <c r="B20" i="67"/>
  <c r="I19" i="67"/>
  <c r="K18" i="67"/>
  <c r="I18" i="67"/>
  <c r="K17" i="67"/>
  <c r="I17" i="67"/>
  <c r="K16" i="67"/>
  <c r="I16" i="67"/>
  <c r="I15" i="67"/>
  <c r="H25" i="66"/>
  <c r="G25" i="66"/>
  <c r="F25" i="66"/>
  <c r="E25" i="66"/>
  <c r="D25" i="66"/>
  <c r="C25" i="66"/>
  <c r="B25" i="66"/>
  <c r="I24" i="66"/>
  <c r="I23" i="66"/>
  <c r="I22" i="66"/>
  <c r="I21" i="66"/>
  <c r="H20" i="66"/>
  <c r="G20" i="66"/>
  <c r="F20" i="66"/>
  <c r="E20" i="66"/>
  <c r="D20" i="66"/>
  <c r="C20" i="66"/>
  <c r="B20" i="66"/>
  <c r="I19" i="66"/>
  <c r="K18" i="66"/>
  <c r="I18" i="66"/>
  <c r="K17" i="66"/>
  <c r="I17" i="66"/>
  <c r="K16" i="66"/>
  <c r="I16" i="66"/>
  <c r="I15" i="66"/>
  <c r="H25" i="65"/>
  <c r="G25" i="65"/>
  <c r="F25" i="65"/>
  <c r="E25" i="65"/>
  <c r="D25" i="65"/>
  <c r="C25" i="65"/>
  <c r="B25" i="65"/>
  <c r="I24" i="65"/>
  <c r="I23" i="65"/>
  <c r="I22" i="65"/>
  <c r="I21" i="65"/>
  <c r="H20" i="65"/>
  <c r="G20" i="65"/>
  <c r="F20" i="65"/>
  <c r="E20" i="65"/>
  <c r="D20" i="65"/>
  <c r="C20" i="65"/>
  <c r="B20" i="65"/>
  <c r="I19" i="65"/>
  <c r="K18" i="65"/>
  <c r="I18" i="65"/>
  <c r="K17" i="65"/>
  <c r="I17" i="65"/>
  <c r="K16" i="65"/>
  <c r="I16" i="65"/>
  <c r="I15" i="65"/>
  <c r="H25" i="64"/>
  <c r="G25" i="64"/>
  <c r="F25" i="64"/>
  <c r="E25" i="64"/>
  <c r="D25" i="64"/>
  <c r="C25" i="64"/>
  <c r="B25" i="64"/>
  <c r="I24" i="64"/>
  <c r="I23" i="64"/>
  <c r="I22" i="64"/>
  <c r="I21" i="64"/>
  <c r="H20" i="64"/>
  <c r="G20" i="64"/>
  <c r="F20" i="64"/>
  <c r="E20" i="64"/>
  <c r="D20" i="64"/>
  <c r="C20" i="64"/>
  <c r="B20" i="64"/>
  <c r="I19" i="64"/>
  <c r="K18" i="64"/>
  <c r="I18" i="64"/>
  <c r="K17" i="64"/>
  <c r="I17" i="64"/>
  <c r="K16" i="64"/>
  <c r="I16" i="64"/>
  <c r="I15" i="64"/>
  <c r="H25" i="63"/>
  <c r="G25" i="63"/>
  <c r="F25" i="63"/>
  <c r="E25" i="63"/>
  <c r="D25" i="63"/>
  <c r="C25" i="63"/>
  <c r="B25" i="63"/>
  <c r="I24" i="63"/>
  <c r="I23" i="63"/>
  <c r="I22" i="63"/>
  <c r="I21" i="63"/>
  <c r="H20" i="63"/>
  <c r="G20" i="63"/>
  <c r="F20" i="63"/>
  <c r="E20" i="63"/>
  <c r="D20" i="63"/>
  <c r="C20" i="63"/>
  <c r="B20" i="63"/>
  <c r="I19" i="63"/>
  <c r="K18" i="63"/>
  <c r="I18" i="63"/>
  <c r="K17" i="63"/>
  <c r="I17" i="63"/>
  <c r="K16" i="63"/>
  <c r="I16" i="63"/>
  <c r="I15" i="63"/>
  <c r="H25" i="62"/>
  <c r="G25" i="62"/>
  <c r="F25" i="62"/>
  <c r="E25" i="62"/>
  <c r="D25" i="62"/>
  <c r="C25" i="62"/>
  <c r="B25" i="62"/>
  <c r="I24" i="62"/>
  <c r="I23" i="62"/>
  <c r="I22" i="62"/>
  <c r="I21" i="62"/>
  <c r="H20" i="62"/>
  <c r="G20" i="62"/>
  <c r="F20" i="62"/>
  <c r="E20" i="62"/>
  <c r="D20" i="62"/>
  <c r="C20" i="62"/>
  <c r="B20" i="62"/>
  <c r="I19" i="62"/>
  <c r="K18" i="62"/>
  <c r="I18" i="62"/>
  <c r="K17" i="62"/>
  <c r="I17" i="62"/>
  <c r="K16" i="62"/>
  <c r="I16" i="62"/>
  <c r="I15" i="62"/>
  <c r="H25" i="61"/>
  <c r="G25" i="61"/>
  <c r="F25" i="61"/>
  <c r="E25" i="61"/>
  <c r="D25" i="61"/>
  <c r="C25" i="61"/>
  <c r="B25" i="61"/>
  <c r="I24" i="61"/>
  <c r="I23" i="61"/>
  <c r="I22" i="61"/>
  <c r="I21" i="61"/>
  <c r="H20" i="61"/>
  <c r="G20" i="61"/>
  <c r="F20" i="61"/>
  <c r="E20" i="61"/>
  <c r="D20" i="61"/>
  <c r="C20" i="61"/>
  <c r="B20" i="61"/>
  <c r="I19" i="61"/>
  <c r="K18" i="61"/>
  <c r="I18" i="61"/>
  <c r="K17" i="61"/>
  <c r="I17" i="61"/>
  <c r="K16" i="61"/>
  <c r="I16" i="61"/>
  <c r="I15" i="61"/>
  <c r="H25" i="60"/>
  <c r="G25" i="60"/>
  <c r="F25" i="60"/>
  <c r="E25" i="60"/>
  <c r="D25" i="60"/>
  <c r="C25" i="60"/>
  <c r="B25" i="60"/>
  <c r="I24" i="60"/>
  <c r="I23" i="60"/>
  <c r="I22" i="60"/>
  <c r="I21" i="60"/>
  <c r="H20" i="60"/>
  <c r="G20" i="60"/>
  <c r="F20" i="60"/>
  <c r="E20" i="60"/>
  <c r="D20" i="60"/>
  <c r="C20" i="60"/>
  <c r="B20" i="60"/>
  <c r="I19" i="60"/>
  <c r="K18" i="60"/>
  <c r="I18" i="60"/>
  <c r="K17" i="60"/>
  <c r="I17" i="60"/>
  <c r="K16" i="60"/>
  <c r="I16" i="60"/>
  <c r="I15" i="60"/>
  <c r="H25" i="59"/>
  <c r="G25" i="59"/>
  <c r="F25" i="59"/>
  <c r="E25" i="59"/>
  <c r="D25" i="59"/>
  <c r="C25" i="59"/>
  <c r="B25" i="59"/>
  <c r="I24" i="59"/>
  <c r="I23" i="59"/>
  <c r="I22" i="59"/>
  <c r="I21" i="59"/>
  <c r="H20" i="59"/>
  <c r="G20" i="59"/>
  <c r="F20" i="59"/>
  <c r="E20" i="59"/>
  <c r="D20" i="59"/>
  <c r="C20" i="59"/>
  <c r="B20" i="59"/>
  <c r="I19" i="59"/>
  <c r="K18" i="59"/>
  <c r="I18" i="59"/>
  <c r="K17" i="59"/>
  <c r="I17" i="59"/>
  <c r="K16" i="59"/>
  <c r="I16" i="59"/>
  <c r="I15" i="59"/>
  <c r="H25" i="58"/>
  <c r="G25" i="58"/>
  <c r="F25" i="58"/>
  <c r="E25" i="58"/>
  <c r="D25" i="58"/>
  <c r="C25" i="58"/>
  <c r="B25" i="58"/>
  <c r="I24" i="58"/>
  <c r="I23" i="58"/>
  <c r="I22" i="58"/>
  <c r="I21" i="58"/>
  <c r="H20" i="58"/>
  <c r="G20" i="58"/>
  <c r="F20" i="58"/>
  <c r="E20" i="58"/>
  <c r="D20" i="58"/>
  <c r="C20" i="58"/>
  <c r="B20" i="58"/>
  <c r="I19" i="58"/>
  <c r="K18" i="58"/>
  <c r="I18" i="58"/>
  <c r="K17" i="58"/>
  <c r="I17" i="58"/>
  <c r="K16" i="58"/>
  <c r="I16" i="58"/>
  <c r="I15" i="58"/>
  <c r="H25" i="57"/>
  <c r="G25" i="57"/>
  <c r="F25" i="57"/>
  <c r="E25" i="57"/>
  <c r="D25" i="57"/>
  <c r="C25" i="57"/>
  <c r="B25" i="57"/>
  <c r="I24" i="57"/>
  <c r="I23" i="57"/>
  <c r="I22" i="57"/>
  <c r="I21" i="57"/>
  <c r="H20" i="57"/>
  <c r="G20" i="57"/>
  <c r="F20" i="57"/>
  <c r="E20" i="57"/>
  <c r="D20" i="57"/>
  <c r="C20" i="57"/>
  <c r="B20" i="57"/>
  <c r="I19" i="57"/>
  <c r="K18" i="57"/>
  <c r="I18" i="57"/>
  <c r="K17" i="57"/>
  <c r="I17" i="57"/>
  <c r="K16" i="57"/>
  <c r="I16" i="57"/>
  <c r="I15" i="57"/>
  <c r="H25" i="56"/>
  <c r="G25" i="56"/>
  <c r="F25" i="56"/>
  <c r="E25" i="56"/>
  <c r="D25" i="56"/>
  <c r="C25" i="56"/>
  <c r="B25" i="56"/>
  <c r="I24" i="56"/>
  <c r="I23" i="56"/>
  <c r="I22" i="56"/>
  <c r="I21" i="56"/>
  <c r="H20" i="56"/>
  <c r="G20" i="56"/>
  <c r="F20" i="56"/>
  <c r="E20" i="56"/>
  <c r="D20" i="56"/>
  <c r="C20" i="56"/>
  <c r="B20" i="56"/>
  <c r="I19" i="56"/>
  <c r="K18" i="56"/>
  <c r="I18" i="56"/>
  <c r="K17" i="56"/>
  <c r="I17" i="56"/>
  <c r="K16" i="56"/>
  <c r="I16" i="56"/>
  <c r="I15" i="56"/>
  <c r="H25" i="55"/>
  <c r="G25" i="55"/>
  <c r="F25" i="55"/>
  <c r="E25" i="55"/>
  <c r="D25" i="55"/>
  <c r="C25" i="55"/>
  <c r="B25" i="55"/>
  <c r="I24" i="55"/>
  <c r="I23" i="55"/>
  <c r="I22" i="55"/>
  <c r="I21" i="55"/>
  <c r="H20" i="55"/>
  <c r="G20" i="55"/>
  <c r="F20" i="55"/>
  <c r="E20" i="55"/>
  <c r="D20" i="55"/>
  <c r="C20" i="55"/>
  <c r="B20" i="55"/>
  <c r="I19" i="55"/>
  <c r="K18" i="55"/>
  <c r="I18" i="55"/>
  <c r="K17" i="55"/>
  <c r="I17" i="55"/>
  <c r="K16" i="55"/>
  <c r="I16" i="55"/>
  <c r="I15" i="55"/>
  <c r="H25" i="54"/>
  <c r="G25" i="54"/>
  <c r="F25" i="54"/>
  <c r="E25" i="54"/>
  <c r="D25" i="54"/>
  <c r="C25" i="54"/>
  <c r="B25" i="54"/>
  <c r="I24" i="54"/>
  <c r="I23" i="54"/>
  <c r="I22" i="54"/>
  <c r="I21" i="54"/>
  <c r="H20" i="54"/>
  <c r="G20" i="54"/>
  <c r="F20" i="54"/>
  <c r="E20" i="54"/>
  <c r="D20" i="54"/>
  <c r="C20" i="54"/>
  <c r="B20" i="54"/>
  <c r="I19" i="54"/>
  <c r="K18" i="54"/>
  <c r="I18" i="54"/>
  <c r="K17" i="54"/>
  <c r="I17" i="54"/>
  <c r="K16" i="54"/>
  <c r="I16" i="54"/>
  <c r="I15" i="54"/>
  <c r="H25" i="53"/>
  <c r="G25" i="53"/>
  <c r="F25" i="53"/>
  <c r="E25" i="53"/>
  <c r="D25" i="53"/>
  <c r="C25" i="53"/>
  <c r="B25" i="53"/>
  <c r="I24" i="53"/>
  <c r="I23" i="53"/>
  <c r="I22" i="53"/>
  <c r="I21" i="53"/>
  <c r="H20" i="53"/>
  <c r="G20" i="53"/>
  <c r="F20" i="53"/>
  <c r="E20" i="53"/>
  <c r="D20" i="53"/>
  <c r="C20" i="53"/>
  <c r="B20" i="53"/>
  <c r="I19" i="53"/>
  <c r="K18" i="53"/>
  <c r="I18" i="53"/>
  <c r="K17" i="53"/>
  <c r="I17" i="53"/>
  <c r="K16" i="53"/>
  <c r="I16" i="53"/>
  <c r="I15" i="53"/>
  <c r="H25" i="52"/>
  <c r="G25" i="52"/>
  <c r="F25" i="52"/>
  <c r="E25" i="52"/>
  <c r="D25" i="52"/>
  <c r="C25" i="52"/>
  <c r="B25" i="52"/>
  <c r="I24" i="52"/>
  <c r="I23" i="52"/>
  <c r="I22" i="52"/>
  <c r="I21" i="52"/>
  <c r="H20" i="52"/>
  <c r="G20" i="52"/>
  <c r="F20" i="52"/>
  <c r="E20" i="52"/>
  <c r="D20" i="52"/>
  <c r="C20" i="52"/>
  <c r="B20" i="52"/>
  <c r="I19" i="52"/>
  <c r="K18" i="52"/>
  <c r="I18" i="52"/>
  <c r="K17" i="52"/>
  <c r="I17" i="52"/>
  <c r="K16" i="52"/>
  <c r="I16" i="52"/>
  <c r="I15" i="52"/>
  <c r="H25" i="51"/>
  <c r="G25" i="51"/>
  <c r="F25" i="51"/>
  <c r="E25" i="51"/>
  <c r="D25" i="51"/>
  <c r="C25" i="51"/>
  <c r="B25" i="51"/>
  <c r="I24" i="51"/>
  <c r="I23" i="51"/>
  <c r="I22" i="51"/>
  <c r="I21" i="51"/>
  <c r="H20" i="51"/>
  <c r="G20" i="51"/>
  <c r="F20" i="51"/>
  <c r="E20" i="51"/>
  <c r="D20" i="51"/>
  <c r="C20" i="51"/>
  <c r="B20" i="51"/>
  <c r="I19" i="51"/>
  <c r="K18" i="51"/>
  <c r="I18" i="51"/>
  <c r="K17" i="51"/>
  <c r="I17" i="51"/>
  <c r="K16" i="51"/>
  <c r="I16" i="51"/>
  <c r="I15" i="51"/>
  <c r="H25" i="50"/>
  <c r="G25" i="50"/>
  <c r="F25" i="50"/>
  <c r="E25" i="50"/>
  <c r="D25" i="50"/>
  <c r="C25" i="50"/>
  <c r="B25" i="50"/>
  <c r="I24" i="50"/>
  <c r="I23" i="50"/>
  <c r="I22" i="50"/>
  <c r="I21" i="50"/>
  <c r="H20" i="50"/>
  <c r="G20" i="50"/>
  <c r="F20" i="50"/>
  <c r="E20" i="50"/>
  <c r="D20" i="50"/>
  <c r="C20" i="50"/>
  <c r="B20" i="50"/>
  <c r="I19" i="50"/>
  <c r="K18" i="50"/>
  <c r="I18" i="50"/>
  <c r="K17" i="50"/>
  <c r="I17" i="50"/>
  <c r="K16" i="50"/>
  <c r="I16" i="50"/>
  <c r="I15" i="50"/>
  <c r="H25" i="49"/>
  <c r="G25" i="49"/>
  <c r="F25" i="49"/>
  <c r="E25" i="49"/>
  <c r="D25" i="49"/>
  <c r="C25" i="49"/>
  <c r="B25" i="49"/>
  <c r="I24" i="49"/>
  <c r="I23" i="49"/>
  <c r="I22" i="49"/>
  <c r="I21" i="49"/>
  <c r="H20" i="49"/>
  <c r="G20" i="49"/>
  <c r="F20" i="49"/>
  <c r="E20" i="49"/>
  <c r="D20" i="49"/>
  <c r="C20" i="49"/>
  <c r="B20" i="49"/>
  <c r="I19" i="49"/>
  <c r="K18" i="49"/>
  <c r="I18" i="49"/>
  <c r="K17" i="49"/>
  <c r="I17" i="49"/>
  <c r="K16" i="49"/>
  <c r="I16" i="49"/>
  <c r="I15" i="49"/>
  <c r="H25" i="48"/>
  <c r="G25" i="48"/>
  <c r="F25" i="48"/>
  <c r="E25" i="48"/>
  <c r="D25" i="48"/>
  <c r="C25" i="48"/>
  <c r="B25" i="48"/>
  <c r="I24" i="48"/>
  <c r="I23" i="48"/>
  <c r="I22" i="48"/>
  <c r="I21" i="48"/>
  <c r="H20" i="48"/>
  <c r="G20" i="48"/>
  <c r="F20" i="48"/>
  <c r="E20" i="48"/>
  <c r="D20" i="48"/>
  <c r="C20" i="48"/>
  <c r="B20" i="48"/>
  <c r="I19" i="48"/>
  <c r="K18" i="48"/>
  <c r="I18" i="48"/>
  <c r="K17" i="48"/>
  <c r="I17" i="48"/>
  <c r="K16" i="48"/>
  <c r="I16" i="48"/>
  <c r="I15" i="48"/>
  <c r="H25" i="47"/>
  <c r="G25" i="47"/>
  <c r="F25" i="47"/>
  <c r="E25" i="47"/>
  <c r="D25" i="47"/>
  <c r="C25" i="47"/>
  <c r="B25" i="47"/>
  <c r="I24" i="47"/>
  <c r="I23" i="47"/>
  <c r="I22" i="47"/>
  <c r="I21" i="47"/>
  <c r="H20" i="47"/>
  <c r="G20" i="47"/>
  <c r="F20" i="47"/>
  <c r="E20" i="47"/>
  <c r="D20" i="47"/>
  <c r="C20" i="47"/>
  <c r="B20" i="47"/>
  <c r="I19" i="47"/>
  <c r="K18" i="47"/>
  <c r="I18" i="47"/>
  <c r="K17" i="47"/>
  <c r="I17" i="47"/>
  <c r="K16" i="47"/>
  <c r="I16" i="47"/>
  <c r="I15" i="47"/>
  <c r="H25" i="46"/>
  <c r="G25" i="46"/>
  <c r="F25" i="46"/>
  <c r="E25" i="46"/>
  <c r="D25" i="46"/>
  <c r="C25" i="46"/>
  <c r="B25" i="46"/>
  <c r="I24" i="46"/>
  <c r="I23" i="46"/>
  <c r="I22" i="46"/>
  <c r="I21" i="46"/>
  <c r="H20" i="46"/>
  <c r="G20" i="46"/>
  <c r="F20" i="46"/>
  <c r="E20" i="46"/>
  <c r="D20" i="46"/>
  <c r="C20" i="46"/>
  <c r="B20" i="46"/>
  <c r="I19" i="46"/>
  <c r="K18" i="46"/>
  <c r="I18" i="46"/>
  <c r="K17" i="46"/>
  <c r="I17" i="46"/>
  <c r="K16" i="46"/>
  <c r="I16" i="46"/>
  <c r="I15" i="46"/>
  <c r="H25" i="45"/>
  <c r="G25" i="45"/>
  <c r="F25" i="45"/>
  <c r="E25" i="45"/>
  <c r="D25" i="45"/>
  <c r="C25" i="45"/>
  <c r="B25" i="45"/>
  <c r="I24" i="45"/>
  <c r="I23" i="45"/>
  <c r="I22" i="45"/>
  <c r="I21" i="45"/>
  <c r="H20" i="45"/>
  <c r="G20" i="45"/>
  <c r="F20" i="45"/>
  <c r="E20" i="45"/>
  <c r="D20" i="45"/>
  <c r="C20" i="45"/>
  <c r="B20" i="45"/>
  <c r="I19" i="45"/>
  <c r="K18" i="45"/>
  <c r="I18" i="45"/>
  <c r="K17" i="45"/>
  <c r="I17" i="45"/>
  <c r="K16" i="45"/>
  <c r="I16" i="45"/>
  <c r="I15" i="45"/>
  <c r="H25" i="44"/>
  <c r="G25" i="44"/>
  <c r="F25" i="44"/>
  <c r="E25" i="44"/>
  <c r="D25" i="44"/>
  <c r="C25" i="44"/>
  <c r="B25" i="44"/>
  <c r="I24" i="44"/>
  <c r="I23" i="44"/>
  <c r="I22" i="44"/>
  <c r="I21" i="44"/>
  <c r="H20" i="44"/>
  <c r="G20" i="44"/>
  <c r="F20" i="44"/>
  <c r="E20" i="44"/>
  <c r="D20" i="44"/>
  <c r="C20" i="44"/>
  <c r="B20" i="44"/>
  <c r="I19" i="44"/>
  <c r="K18" i="44"/>
  <c r="I18" i="44"/>
  <c r="K17" i="44"/>
  <c r="I17" i="44"/>
  <c r="K16" i="44"/>
  <c r="I16" i="44"/>
  <c r="I15" i="44"/>
  <c r="H25" i="41"/>
  <c r="G25" i="41"/>
  <c r="F25" i="41"/>
  <c r="E25" i="41"/>
  <c r="D25" i="41"/>
  <c r="C25" i="41"/>
  <c r="B25" i="41"/>
  <c r="I24" i="41"/>
  <c r="I23" i="41"/>
  <c r="I22" i="41"/>
  <c r="I21" i="41"/>
  <c r="H20" i="41"/>
  <c r="G20" i="41"/>
  <c r="F20" i="41"/>
  <c r="E20" i="41"/>
  <c r="D20" i="41"/>
  <c r="C20" i="41"/>
  <c r="B20" i="41"/>
  <c r="I19" i="41"/>
  <c r="K18" i="41"/>
  <c r="I18" i="41"/>
  <c r="K17" i="41"/>
  <c r="I17" i="41"/>
  <c r="K16" i="41"/>
  <c r="I16" i="41"/>
  <c r="I15" i="41"/>
  <c r="H25" i="42"/>
  <c r="G25" i="42"/>
  <c r="F25" i="42"/>
  <c r="E25" i="42"/>
  <c r="D25" i="42"/>
  <c r="C25" i="42"/>
  <c r="B25" i="42"/>
  <c r="I24" i="42"/>
  <c r="I23" i="42"/>
  <c r="I22" i="42"/>
  <c r="I21" i="42"/>
  <c r="H20" i="42"/>
  <c r="G20" i="42"/>
  <c r="F20" i="42"/>
  <c r="E20" i="42"/>
  <c r="D20" i="42"/>
  <c r="C20" i="42"/>
  <c r="B20" i="42"/>
  <c r="I19" i="42"/>
  <c r="K18" i="42"/>
  <c r="I18" i="42"/>
  <c r="K17" i="42"/>
  <c r="I17" i="42"/>
  <c r="K16" i="42"/>
  <c r="I16" i="42"/>
  <c r="I15" i="42"/>
  <c r="H25" i="43"/>
  <c r="G25" i="43"/>
  <c r="F25" i="43"/>
  <c r="E25" i="43"/>
  <c r="D25" i="43"/>
  <c r="C25" i="43"/>
  <c r="B25" i="43"/>
  <c r="I24" i="43"/>
  <c r="I23" i="43"/>
  <c r="I22" i="43"/>
  <c r="I21" i="43"/>
  <c r="H20" i="43"/>
  <c r="G20" i="43"/>
  <c r="F20" i="43"/>
  <c r="E20" i="43"/>
  <c r="D20" i="43"/>
  <c r="C20" i="43"/>
  <c r="B20" i="43"/>
  <c r="I19" i="43"/>
  <c r="K18" i="43"/>
  <c r="I18" i="43"/>
  <c r="K17" i="43"/>
  <c r="I17" i="43"/>
  <c r="K16" i="43"/>
  <c r="I16" i="43"/>
  <c r="I15" i="43"/>
  <c r="H25" i="40"/>
  <c r="G25" i="40"/>
  <c r="F25" i="40"/>
  <c r="E25" i="40"/>
  <c r="D25" i="40"/>
  <c r="C25" i="40"/>
  <c r="B25" i="40"/>
  <c r="I24" i="40"/>
  <c r="I23" i="40"/>
  <c r="I22" i="40"/>
  <c r="I21" i="40"/>
  <c r="H20" i="40"/>
  <c r="G20" i="40"/>
  <c r="F20" i="40"/>
  <c r="E20" i="40"/>
  <c r="D20" i="40"/>
  <c r="C20" i="40"/>
  <c r="B20" i="40"/>
  <c r="I19" i="40"/>
  <c r="K18" i="40"/>
  <c r="I18" i="40"/>
  <c r="K17" i="40"/>
  <c r="I17" i="40"/>
  <c r="K16" i="40"/>
  <c r="I16" i="40"/>
  <c r="I15" i="40"/>
  <c r="H25" i="39"/>
  <c r="G25" i="39"/>
  <c r="F25" i="39"/>
  <c r="E25" i="39"/>
  <c r="D25" i="39"/>
  <c r="C25" i="39"/>
  <c r="B25" i="39"/>
  <c r="I24" i="39"/>
  <c r="I23" i="39"/>
  <c r="I22" i="39"/>
  <c r="I21" i="39"/>
  <c r="H20" i="39"/>
  <c r="G20" i="39"/>
  <c r="F20" i="39"/>
  <c r="E20" i="39"/>
  <c r="D20" i="39"/>
  <c r="C20" i="39"/>
  <c r="B20" i="39"/>
  <c r="I19" i="39"/>
  <c r="K18" i="39"/>
  <c r="I18" i="39"/>
  <c r="K17" i="39"/>
  <c r="I17" i="39"/>
  <c r="K16" i="39"/>
  <c r="I16" i="39"/>
  <c r="I15" i="39"/>
  <c r="H25" i="38"/>
  <c r="G25" i="38"/>
  <c r="F25" i="38"/>
  <c r="E25" i="38"/>
  <c r="D25" i="38"/>
  <c r="C25" i="38"/>
  <c r="B25" i="38"/>
  <c r="I24" i="38"/>
  <c r="I23" i="38"/>
  <c r="I22" i="38"/>
  <c r="I21" i="38"/>
  <c r="H20" i="38"/>
  <c r="G20" i="38"/>
  <c r="F20" i="38"/>
  <c r="E20" i="38"/>
  <c r="D20" i="38"/>
  <c r="C20" i="38"/>
  <c r="B20" i="38"/>
  <c r="I19" i="38"/>
  <c r="K18" i="38"/>
  <c r="I18" i="38"/>
  <c r="K17" i="38"/>
  <c r="I17" i="38"/>
  <c r="K16" i="38"/>
  <c r="I16" i="38"/>
  <c r="I15" i="38"/>
  <c r="H25" i="37"/>
  <c r="G25" i="37"/>
  <c r="F25" i="37"/>
  <c r="E25" i="37"/>
  <c r="D25" i="37"/>
  <c r="C25" i="37"/>
  <c r="B25" i="37"/>
  <c r="I24" i="37"/>
  <c r="I23" i="37"/>
  <c r="I22" i="37"/>
  <c r="I21" i="37"/>
  <c r="H20" i="37"/>
  <c r="G20" i="37"/>
  <c r="F20" i="37"/>
  <c r="E20" i="37"/>
  <c r="D20" i="37"/>
  <c r="C20" i="37"/>
  <c r="B20" i="37"/>
  <c r="I19" i="37"/>
  <c r="K18" i="37"/>
  <c r="I18" i="37"/>
  <c r="K17" i="37"/>
  <c r="I17" i="37"/>
  <c r="K16" i="37"/>
  <c r="I16" i="37"/>
  <c r="I15" i="37"/>
  <c r="H25" i="36"/>
  <c r="G25" i="36"/>
  <c r="F25" i="36"/>
  <c r="E25" i="36"/>
  <c r="D25" i="36"/>
  <c r="C25" i="36"/>
  <c r="B25" i="36"/>
  <c r="I24" i="36"/>
  <c r="I23" i="36"/>
  <c r="I22" i="36"/>
  <c r="I21" i="36"/>
  <c r="H20" i="36"/>
  <c r="G20" i="36"/>
  <c r="F20" i="36"/>
  <c r="E20" i="36"/>
  <c r="D20" i="36"/>
  <c r="C20" i="36"/>
  <c r="B20" i="36"/>
  <c r="I19" i="36"/>
  <c r="K18" i="36"/>
  <c r="I18" i="36"/>
  <c r="K17" i="36"/>
  <c r="I17" i="36"/>
  <c r="K16" i="36"/>
  <c r="I16" i="36"/>
  <c r="I15" i="36"/>
  <c r="H25" i="35"/>
  <c r="G25" i="35"/>
  <c r="F25" i="35"/>
  <c r="E25" i="35"/>
  <c r="D25" i="35"/>
  <c r="C25" i="35"/>
  <c r="B25" i="35"/>
  <c r="I24" i="35"/>
  <c r="I23" i="35"/>
  <c r="I22" i="35"/>
  <c r="I21" i="35"/>
  <c r="H20" i="35"/>
  <c r="G20" i="35"/>
  <c r="F20" i="35"/>
  <c r="E20" i="35"/>
  <c r="D20" i="35"/>
  <c r="C20" i="35"/>
  <c r="B20" i="35"/>
  <c r="I19" i="35"/>
  <c r="K18" i="35"/>
  <c r="I18" i="35"/>
  <c r="K17" i="35"/>
  <c r="I17" i="35"/>
  <c r="K16" i="35"/>
  <c r="I16" i="35"/>
  <c r="I15" i="35"/>
  <c r="H25" i="34"/>
  <c r="G25" i="34"/>
  <c r="F25" i="34"/>
  <c r="E25" i="34"/>
  <c r="D25" i="34"/>
  <c r="C25" i="34"/>
  <c r="B25" i="34"/>
  <c r="I24" i="34"/>
  <c r="I23" i="34"/>
  <c r="I22" i="34"/>
  <c r="I21" i="34"/>
  <c r="H20" i="34"/>
  <c r="G20" i="34"/>
  <c r="F20" i="34"/>
  <c r="E20" i="34"/>
  <c r="D20" i="34"/>
  <c r="C20" i="34"/>
  <c r="B20" i="34"/>
  <c r="I19" i="34"/>
  <c r="K18" i="34"/>
  <c r="I18" i="34"/>
  <c r="K17" i="34"/>
  <c r="I17" i="34"/>
  <c r="K16" i="34"/>
  <c r="I16" i="34"/>
  <c r="I15" i="34"/>
  <c r="H25" i="33"/>
  <c r="G25" i="33"/>
  <c r="F25" i="33"/>
  <c r="E25" i="33"/>
  <c r="D25" i="33"/>
  <c r="C25" i="33"/>
  <c r="B25" i="33"/>
  <c r="I24" i="33"/>
  <c r="I23" i="33"/>
  <c r="I22" i="33"/>
  <c r="I21" i="33"/>
  <c r="H20" i="33"/>
  <c r="G20" i="33"/>
  <c r="F20" i="33"/>
  <c r="E20" i="33"/>
  <c r="D20" i="33"/>
  <c r="C20" i="33"/>
  <c r="B20" i="33"/>
  <c r="I19" i="33"/>
  <c r="K18" i="33"/>
  <c r="I18" i="33"/>
  <c r="K17" i="33"/>
  <c r="I17" i="33"/>
  <c r="K16" i="33"/>
  <c r="I16" i="33"/>
  <c r="I15" i="33"/>
  <c r="H25" i="32"/>
  <c r="G25" i="32"/>
  <c r="F25" i="32"/>
  <c r="E25" i="32"/>
  <c r="D25" i="32"/>
  <c r="C25" i="32"/>
  <c r="B25" i="32"/>
  <c r="I24" i="32"/>
  <c r="I23" i="32"/>
  <c r="I22" i="32"/>
  <c r="I21" i="32"/>
  <c r="H20" i="32"/>
  <c r="G20" i="32"/>
  <c r="F20" i="32"/>
  <c r="E20" i="32"/>
  <c r="D20" i="32"/>
  <c r="C20" i="32"/>
  <c r="B20" i="32"/>
  <c r="I19" i="32"/>
  <c r="K18" i="32"/>
  <c r="I18" i="32"/>
  <c r="K17" i="32"/>
  <c r="I17" i="32"/>
  <c r="K16" i="32"/>
  <c r="I16" i="32"/>
  <c r="I15" i="32"/>
  <c r="H25" i="31"/>
  <c r="G25" i="31"/>
  <c r="F25" i="31"/>
  <c r="E25" i="31"/>
  <c r="D25" i="31"/>
  <c r="C25" i="31"/>
  <c r="B25" i="31"/>
  <c r="I24" i="31"/>
  <c r="I23" i="31"/>
  <c r="I22" i="31"/>
  <c r="I21" i="31"/>
  <c r="H20" i="31"/>
  <c r="G20" i="31"/>
  <c r="F20" i="31"/>
  <c r="E20" i="31"/>
  <c r="D20" i="31"/>
  <c r="C20" i="31"/>
  <c r="B20" i="31"/>
  <c r="I19" i="31"/>
  <c r="K18" i="31"/>
  <c r="I18" i="31"/>
  <c r="K17" i="31"/>
  <c r="I17" i="31"/>
  <c r="K16" i="31"/>
  <c r="I16" i="31"/>
  <c r="I15" i="31"/>
  <c r="H25" i="30"/>
  <c r="G25" i="30"/>
  <c r="F25" i="30"/>
  <c r="E25" i="30"/>
  <c r="D25" i="30"/>
  <c r="C25" i="30"/>
  <c r="B25" i="30"/>
  <c r="I24" i="30"/>
  <c r="I23" i="30"/>
  <c r="I22" i="30"/>
  <c r="I21" i="30"/>
  <c r="H20" i="30"/>
  <c r="G20" i="30"/>
  <c r="F20" i="30"/>
  <c r="E20" i="30"/>
  <c r="D20" i="30"/>
  <c r="C20" i="30"/>
  <c r="B20" i="30"/>
  <c r="I19" i="30"/>
  <c r="K18" i="30"/>
  <c r="I18" i="30"/>
  <c r="K17" i="30"/>
  <c r="I17" i="30"/>
  <c r="K16" i="30"/>
  <c r="I16" i="30"/>
  <c r="I15" i="30"/>
  <c r="H25" i="24"/>
  <c r="G25" i="24"/>
  <c r="F25" i="24"/>
  <c r="E25" i="24"/>
  <c r="D25" i="24"/>
  <c r="C25" i="24"/>
  <c r="B25" i="24"/>
  <c r="I24" i="24"/>
  <c r="I23" i="24"/>
  <c r="I22" i="24"/>
  <c r="I21" i="24"/>
  <c r="H20" i="24"/>
  <c r="G20" i="24"/>
  <c r="F20" i="24"/>
  <c r="E20" i="24"/>
  <c r="D20" i="24"/>
  <c r="C20" i="24"/>
  <c r="I19" i="24"/>
  <c r="K18" i="24"/>
  <c r="I18" i="24"/>
  <c r="K17" i="24"/>
  <c r="I17" i="24"/>
  <c r="K16" i="24"/>
  <c r="I16" i="24"/>
  <c r="I15" i="24"/>
  <c r="I20" i="24" s="1"/>
  <c r="H25" i="23"/>
  <c r="G25" i="23"/>
  <c r="F25" i="23"/>
  <c r="E25" i="23"/>
  <c r="D25" i="23"/>
  <c r="B25" i="23"/>
  <c r="I24" i="23"/>
  <c r="I23" i="23"/>
  <c r="C22" i="23"/>
  <c r="I22" i="23" s="1"/>
  <c r="I21" i="23"/>
  <c r="H20" i="23"/>
  <c r="G20" i="23"/>
  <c r="F20" i="23"/>
  <c r="E20" i="23"/>
  <c r="D20" i="23"/>
  <c r="C20" i="23"/>
  <c r="B20" i="23"/>
  <c r="I19" i="23"/>
  <c r="K18" i="23"/>
  <c r="I18" i="23"/>
  <c r="K17" i="23"/>
  <c r="I17" i="23"/>
  <c r="K16" i="23"/>
  <c r="I16" i="23"/>
  <c r="I15" i="23"/>
  <c r="H25" i="22"/>
  <c r="G25" i="22"/>
  <c r="F25" i="22"/>
  <c r="E25" i="22"/>
  <c r="D25" i="22"/>
  <c r="C25" i="22"/>
  <c r="B25" i="22"/>
  <c r="I24" i="22"/>
  <c r="I23" i="22"/>
  <c r="I22" i="22"/>
  <c r="I21" i="22"/>
  <c r="H20" i="22"/>
  <c r="G20" i="22"/>
  <c r="F20" i="22"/>
  <c r="E20" i="22"/>
  <c r="D20" i="22"/>
  <c r="C20" i="22"/>
  <c r="B20" i="22"/>
  <c r="I19" i="22"/>
  <c r="K18" i="22"/>
  <c r="I18" i="22"/>
  <c r="K17" i="22"/>
  <c r="I17" i="22"/>
  <c r="K16" i="22"/>
  <c r="I16" i="22"/>
  <c r="I15" i="22"/>
  <c r="H25" i="21"/>
  <c r="G25" i="21"/>
  <c r="F25" i="21"/>
  <c r="E25" i="21"/>
  <c r="D25" i="21"/>
  <c r="C25" i="21"/>
  <c r="B25" i="21"/>
  <c r="I24" i="21"/>
  <c r="I23" i="21"/>
  <c r="I22" i="21"/>
  <c r="I21" i="21"/>
  <c r="H20" i="21"/>
  <c r="G20" i="21"/>
  <c r="F20" i="21"/>
  <c r="E20" i="21"/>
  <c r="D20" i="21"/>
  <c r="C20" i="21"/>
  <c r="B20" i="21"/>
  <c r="I19" i="21"/>
  <c r="K18" i="21"/>
  <c r="I18" i="21"/>
  <c r="K17" i="21"/>
  <c r="I17" i="21"/>
  <c r="K16" i="21"/>
  <c r="I16" i="21"/>
  <c r="I15" i="21"/>
  <c r="H25" i="29"/>
  <c r="G25" i="29"/>
  <c r="F25" i="29"/>
  <c r="E25" i="29"/>
  <c r="D25" i="29"/>
  <c r="C25" i="29"/>
  <c r="B25" i="29"/>
  <c r="I24" i="29"/>
  <c r="I23" i="29"/>
  <c r="I22" i="29"/>
  <c r="I21" i="29"/>
  <c r="H20" i="29"/>
  <c r="G20" i="29"/>
  <c r="F20" i="29"/>
  <c r="E20" i="29"/>
  <c r="D20" i="29"/>
  <c r="C20" i="29"/>
  <c r="B20" i="29"/>
  <c r="I19" i="29"/>
  <c r="K18" i="29"/>
  <c r="I18" i="29"/>
  <c r="K17" i="29"/>
  <c r="I17" i="29"/>
  <c r="K16" i="29"/>
  <c r="I16" i="29"/>
  <c r="I15" i="29"/>
  <c r="H25" i="19"/>
  <c r="G25" i="19"/>
  <c r="F25" i="19"/>
  <c r="E25" i="19"/>
  <c r="D25" i="19"/>
  <c r="B25" i="19"/>
  <c r="I24" i="19"/>
  <c r="I23" i="19"/>
  <c r="C22" i="19"/>
  <c r="I22" i="19" s="1"/>
  <c r="I21" i="19"/>
  <c r="H20" i="19"/>
  <c r="G20" i="19"/>
  <c r="F20" i="19"/>
  <c r="E20" i="19"/>
  <c r="D20" i="19"/>
  <c r="C20" i="19"/>
  <c r="B20" i="19"/>
  <c r="I19" i="19"/>
  <c r="K18" i="19"/>
  <c r="I18" i="19"/>
  <c r="K17" i="19"/>
  <c r="I17" i="19"/>
  <c r="K16" i="19"/>
  <c r="I16" i="19"/>
  <c r="I15" i="19"/>
  <c r="H25" i="18"/>
  <c r="G25" i="18"/>
  <c r="F25" i="18"/>
  <c r="E25" i="18"/>
  <c r="D25" i="18"/>
  <c r="C25" i="18"/>
  <c r="B25" i="18"/>
  <c r="I24" i="18"/>
  <c r="I23" i="18"/>
  <c r="I22" i="18"/>
  <c r="I21" i="18"/>
  <c r="H20" i="18"/>
  <c r="G20" i="18"/>
  <c r="F20" i="18"/>
  <c r="E20" i="18"/>
  <c r="D20" i="18"/>
  <c r="C20" i="18"/>
  <c r="B20" i="18"/>
  <c r="I19" i="18"/>
  <c r="K18" i="18"/>
  <c r="I18" i="18"/>
  <c r="K17" i="18"/>
  <c r="I17" i="18"/>
  <c r="K16" i="18"/>
  <c r="I16" i="18"/>
  <c r="I15" i="18"/>
  <c r="H25" i="17"/>
  <c r="G25" i="17"/>
  <c r="F25" i="17"/>
  <c r="E25" i="17"/>
  <c r="D25" i="17"/>
  <c r="B25" i="17"/>
  <c r="I24" i="17"/>
  <c r="I23" i="17"/>
  <c r="C22" i="17"/>
  <c r="I21" i="17"/>
  <c r="H20" i="17"/>
  <c r="G20" i="17"/>
  <c r="F20" i="17"/>
  <c r="E20" i="17"/>
  <c r="D20" i="17"/>
  <c r="C20" i="17"/>
  <c r="B20" i="17"/>
  <c r="I19" i="17"/>
  <c r="K18" i="17"/>
  <c r="I18" i="17"/>
  <c r="K17" i="17"/>
  <c r="I17" i="17"/>
  <c r="K16" i="17"/>
  <c r="I16" i="17"/>
  <c r="I15" i="17"/>
  <c r="H25" i="28"/>
  <c r="G25" i="28"/>
  <c r="F25" i="28"/>
  <c r="E25" i="28"/>
  <c r="D25" i="28"/>
  <c r="C25" i="28"/>
  <c r="B25" i="28"/>
  <c r="I24" i="28"/>
  <c r="I23" i="28"/>
  <c r="I22" i="28"/>
  <c r="I21" i="28"/>
  <c r="H20" i="28"/>
  <c r="G20" i="28"/>
  <c r="F20" i="28"/>
  <c r="E20" i="28"/>
  <c r="D20" i="28"/>
  <c r="C20" i="28"/>
  <c r="B20" i="28"/>
  <c r="I19" i="28"/>
  <c r="K18" i="28"/>
  <c r="I18" i="28"/>
  <c r="K17" i="28"/>
  <c r="I17" i="28"/>
  <c r="K16" i="28"/>
  <c r="I16" i="28"/>
  <c r="I15" i="28"/>
  <c r="H25" i="27"/>
  <c r="G25" i="27"/>
  <c r="F25" i="27"/>
  <c r="E25" i="27"/>
  <c r="D25" i="27"/>
  <c r="C25" i="27"/>
  <c r="B25" i="27"/>
  <c r="I24" i="27"/>
  <c r="I23" i="27"/>
  <c r="I22" i="27"/>
  <c r="I21" i="27"/>
  <c r="H20" i="27"/>
  <c r="G20" i="27"/>
  <c r="F20" i="27"/>
  <c r="E20" i="27"/>
  <c r="D20" i="27"/>
  <c r="C20" i="27"/>
  <c r="B20" i="27"/>
  <c r="I19" i="27"/>
  <c r="K18" i="27"/>
  <c r="I18" i="27"/>
  <c r="K17" i="27"/>
  <c r="I17" i="27"/>
  <c r="K16" i="27"/>
  <c r="I16" i="27"/>
  <c r="I15" i="27"/>
  <c r="H25" i="26"/>
  <c r="G25" i="26"/>
  <c r="F25" i="26"/>
  <c r="E25" i="26"/>
  <c r="D25" i="26"/>
  <c r="C25" i="26"/>
  <c r="B25" i="26"/>
  <c r="I24" i="26"/>
  <c r="I23" i="26"/>
  <c r="I22" i="26"/>
  <c r="I21" i="26"/>
  <c r="H20" i="26"/>
  <c r="G20" i="26"/>
  <c r="F20" i="26"/>
  <c r="E20" i="26"/>
  <c r="D20" i="26"/>
  <c r="C20" i="26"/>
  <c r="B20" i="26"/>
  <c r="I19" i="26"/>
  <c r="K18" i="26"/>
  <c r="I18" i="26"/>
  <c r="K17" i="26"/>
  <c r="I17" i="26"/>
  <c r="K16" i="26"/>
  <c r="I16" i="26"/>
  <c r="I15" i="26"/>
  <c r="H25" i="13"/>
  <c r="G25" i="13"/>
  <c r="F25" i="13"/>
  <c r="E25" i="13"/>
  <c r="D25" i="13"/>
  <c r="C25" i="13"/>
  <c r="B25" i="13"/>
  <c r="I24" i="13"/>
  <c r="I23" i="13"/>
  <c r="I22" i="13"/>
  <c r="I21" i="13"/>
  <c r="H20" i="13"/>
  <c r="G20" i="13"/>
  <c r="F20" i="13"/>
  <c r="E20" i="13"/>
  <c r="D20" i="13"/>
  <c r="C20" i="13"/>
  <c r="B20" i="13"/>
  <c r="I19" i="13"/>
  <c r="K18" i="13"/>
  <c r="I18" i="13"/>
  <c r="K17" i="13"/>
  <c r="I17" i="13"/>
  <c r="K16" i="13"/>
  <c r="I16" i="13"/>
  <c r="I15" i="13"/>
  <c r="H25" i="11"/>
  <c r="G25" i="11"/>
  <c r="F25" i="11"/>
  <c r="C25" i="11"/>
  <c r="B25" i="11"/>
  <c r="I24" i="11"/>
  <c r="E23" i="11"/>
  <c r="E25" i="11" s="1"/>
  <c r="D23" i="11"/>
  <c r="D25" i="11" s="1"/>
  <c r="I22" i="11"/>
  <c r="I21" i="11"/>
  <c r="H20" i="11"/>
  <c r="G20" i="11"/>
  <c r="F20" i="11"/>
  <c r="E20" i="11"/>
  <c r="D20" i="11"/>
  <c r="C20" i="11"/>
  <c r="B20" i="11"/>
  <c r="I19" i="11"/>
  <c r="K18" i="11"/>
  <c r="I18" i="11"/>
  <c r="K17" i="11"/>
  <c r="I17" i="11"/>
  <c r="K16" i="11"/>
  <c r="I16" i="11"/>
  <c r="I15" i="11"/>
  <c r="H25" i="10"/>
  <c r="G25" i="10"/>
  <c r="F25" i="10"/>
  <c r="E25" i="10"/>
  <c r="B25" i="10"/>
  <c r="I24" i="10"/>
  <c r="D23" i="10"/>
  <c r="D25" i="10" s="1"/>
  <c r="C23" i="10"/>
  <c r="C25" i="10" s="1"/>
  <c r="I22" i="10"/>
  <c r="I21" i="10"/>
  <c r="H20" i="10"/>
  <c r="G20" i="10"/>
  <c r="F20" i="10"/>
  <c r="E20" i="10"/>
  <c r="D20" i="10"/>
  <c r="C20" i="10"/>
  <c r="B20" i="10"/>
  <c r="I19" i="10"/>
  <c r="K18" i="10"/>
  <c r="I18" i="10"/>
  <c r="K17" i="10"/>
  <c r="I17" i="10"/>
  <c r="K16" i="10"/>
  <c r="I16" i="10"/>
  <c r="I15" i="10"/>
  <c r="H25" i="25"/>
  <c r="G25" i="25"/>
  <c r="F25" i="25"/>
  <c r="E25" i="25"/>
  <c r="D25" i="25"/>
  <c r="C25" i="25"/>
  <c r="B25" i="25"/>
  <c r="I24" i="25"/>
  <c r="I23" i="25"/>
  <c r="I22" i="25"/>
  <c r="I21" i="25"/>
  <c r="H20" i="25"/>
  <c r="G20" i="25"/>
  <c r="F20" i="25"/>
  <c r="E20" i="25"/>
  <c r="D20" i="25"/>
  <c r="C20" i="25"/>
  <c r="B20" i="25"/>
  <c r="I19" i="25"/>
  <c r="K18" i="25"/>
  <c r="I18" i="25"/>
  <c r="K17" i="25"/>
  <c r="I17" i="25"/>
  <c r="K16" i="25"/>
  <c r="I16" i="25"/>
  <c r="I15" i="25"/>
  <c r="H25" i="8"/>
  <c r="G25" i="8"/>
  <c r="F25" i="8"/>
  <c r="B25" i="8"/>
  <c r="I24" i="8"/>
  <c r="E23" i="8"/>
  <c r="D23" i="8"/>
  <c r="C23" i="8"/>
  <c r="I22" i="8"/>
  <c r="I21" i="8"/>
  <c r="H20" i="8"/>
  <c r="G20" i="8"/>
  <c r="F20" i="8"/>
  <c r="E20" i="8"/>
  <c r="D20" i="8"/>
  <c r="C20" i="8"/>
  <c r="B20" i="8"/>
  <c r="I19" i="8"/>
  <c r="K18" i="8"/>
  <c r="I18" i="8"/>
  <c r="K17" i="8"/>
  <c r="I17" i="8"/>
  <c r="K16" i="8"/>
  <c r="I16" i="8"/>
  <c r="I15" i="8"/>
  <c r="H25" i="7"/>
  <c r="G25" i="7"/>
  <c r="F25" i="7"/>
  <c r="E25" i="7"/>
  <c r="D25" i="7"/>
  <c r="C25" i="7"/>
  <c r="B25" i="7"/>
  <c r="I24" i="7"/>
  <c r="I23" i="7"/>
  <c r="I22" i="7"/>
  <c r="I21" i="7"/>
  <c r="H20" i="7"/>
  <c r="G20" i="7"/>
  <c r="F20" i="7"/>
  <c r="E20" i="7"/>
  <c r="D20" i="7"/>
  <c r="C20" i="7"/>
  <c r="B20" i="7"/>
  <c r="I19" i="7"/>
  <c r="K18" i="7"/>
  <c r="I18" i="7"/>
  <c r="K17" i="7"/>
  <c r="I17" i="7"/>
  <c r="K16" i="7"/>
  <c r="I16" i="7"/>
  <c r="I15" i="7"/>
  <c r="H25" i="6"/>
  <c r="G25" i="6"/>
  <c r="F25" i="6"/>
  <c r="E25" i="6"/>
  <c r="D25" i="6"/>
  <c r="C25" i="6"/>
  <c r="B25" i="6"/>
  <c r="I24" i="6"/>
  <c r="I23" i="6"/>
  <c r="I22" i="6"/>
  <c r="I21" i="6"/>
  <c r="H20" i="6"/>
  <c r="G20" i="6"/>
  <c r="F20" i="6"/>
  <c r="E20" i="6"/>
  <c r="D20" i="6"/>
  <c r="C20" i="6"/>
  <c r="B20" i="6"/>
  <c r="I19" i="6"/>
  <c r="K18" i="6"/>
  <c r="I18" i="6"/>
  <c r="K17" i="6"/>
  <c r="I17" i="6"/>
  <c r="K16" i="6"/>
  <c r="I16" i="6"/>
  <c r="I15" i="6"/>
  <c r="H25" i="5"/>
  <c r="G25" i="5"/>
  <c r="F25" i="5"/>
  <c r="E25" i="5"/>
  <c r="D25" i="5"/>
  <c r="C25" i="5"/>
  <c r="B25" i="5"/>
  <c r="I24" i="5"/>
  <c r="I23" i="5"/>
  <c r="I22" i="5"/>
  <c r="I21" i="5"/>
  <c r="H20" i="5"/>
  <c r="G20" i="5"/>
  <c r="F20" i="5"/>
  <c r="E20" i="5"/>
  <c r="D20" i="5"/>
  <c r="C20" i="5"/>
  <c r="B20" i="5"/>
  <c r="I19" i="5"/>
  <c r="K18" i="5"/>
  <c r="I18" i="5"/>
  <c r="K17" i="5"/>
  <c r="I17" i="5"/>
  <c r="K16" i="5"/>
  <c r="I16" i="5"/>
  <c r="I15" i="5"/>
  <c r="H25" i="4"/>
  <c r="G25" i="4"/>
  <c r="F25" i="4"/>
  <c r="E25" i="4"/>
  <c r="D25" i="4"/>
  <c r="C25" i="4"/>
  <c r="B25" i="4"/>
  <c r="I24" i="4"/>
  <c r="I23" i="4"/>
  <c r="I22" i="4"/>
  <c r="I21" i="4"/>
  <c r="H20" i="4"/>
  <c r="G20" i="4"/>
  <c r="F20" i="4"/>
  <c r="E20" i="4"/>
  <c r="D20" i="4"/>
  <c r="C20" i="4"/>
  <c r="B20" i="4"/>
  <c r="I19" i="4"/>
  <c r="K18" i="4"/>
  <c r="I18" i="4"/>
  <c r="K17" i="4"/>
  <c r="I17" i="4"/>
  <c r="K16" i="4"/>
  <c r="I16" i="4"/>
  <c r="I15" i="4"/>
  <c r="H25" i="3"/>
  <c r="G25" i="3"/>
  <c r="F25" i="3"/>
  <c r="E25" i="3"/>
  <c r="D25" i="3"/>
  <c r="C25" i="3"/>
  <c r="B25" i="3"/>
  <c r="I24" i="3"/>
  <c r="I23" i="3"/>
  <c r="I22" i="3"/>
  <c r="I21" i="3"/>
  <c r="H20" i="3"/>
  <c r="G20" i="3"/>
  <c r="F20" i="3"/>
  <c r="E20" i="3"/>
  <c r="D20" i="3"/>
  <c r="C20" i="3"/>
  <c r="B20" i="3"/>
  <c r="I19" i="3"/>
  <c r="K18" i="3"/>
  <c r="I18" i="3"/>
  <c r="K17" i="3"/>
  <c r="I17" i="3"/>
  <c r="K16" i="3"/>
  <c r="I16" i="3"/>
  <c r="I15" i="3"/>
  <c r="H25" i="2"/>
  <c r="G25" i="2"/>
  <c r="F25" i="2"/>
  <c r="E25" i="2"/>
  <c r="D25" i="2"/>
  <c r="C25" i="2"/>
  <c r="B25" i="2"/>
  <c r="I24" i="2"/>
  <c r="I23" i="2"/>
  <c r="I22" i="2"/>
  <c r="I21" i="2"/>
  <c r="H20" i="2"/>
  <c r="G20" i="2"/>
  <c r="F20" i="2"/>
  <c r="E20" i="2"/>
  <c r="D20" i="2"/>
  <c r="C20" i="2"/>
  <c r="B20" i="2"/>
  <c r="I19" i="2"/>
  <c r="K18" i="2"/>
  <c r="I18" i="2"/>
  <c r="K17" i="2"/>
  <c r="I17" i="2"/>
  <c r="K16" i="2"/>
  <c r="I16" i="2"/>
  <c r="I15" i="2"/>
  <c r="H25" i="110"/>
  <c r="G25" i="110"/>
  <c r="F25" i="110"/>
  <c r="E25" i="110"/>
  <c r="D25" i="110"/>
  <c r="C25" i="110"/>
  <c r="B25" i="110"/>
  <c r="I24" i="110"/>
  <c r="I23" i="110"/>
  <c r="I22" i="110"/>
  <c r="I21" i="110"/>
  <c r="H20" i="110"/>
  <c r="G20" i="110"/>
  <c r="F20" i="110"/>
  <c r="E20" i="110"/>
  <c r="D20" i="110"/>
  <c r="C20" i="110"/>
  <c r="I19" i="110"/>
  <c r="I18" i="110"/>
  <c r="I17" i="110"/>
  <c r="I16" i="110"/>
  <c r="I15" i="110"/>
  <c r="H25" i="104"/>
  <c r="G25" i="104"/>
  <c r="F25" i="104"/>
  <c r="E25" i="104"/>
  <c r="D25" i="104"/>
  <c r="C25" i="104"/>
  <c r="B25" i="104"/>
  <c r="I24" i="104"/>
  <c r="I23" i="104"/>
  <c r="I22" i="104"/>
  <c r="I21" i="104"/>
  <c r="H20" i="104"/>
  <c r="G20" i="104"/>
  <c r="F20" i="104"/>
  <c r="E20" i="104"/>
  <c r="D20" i="104"/>
  <c r="C20" i="104"/>
  <c r="B20" i="104"/>
  <c r="I19" i="104"/>
  <c r="I18" i="104"/>
  <c r="I17" i="104"/>
  <c r="I16" i="104"/>
  <c r="I15" i="104"/>
  <c r="H25" i="105"/>
  <c r="G25" i="105"/>
  <c r="F25" i="105"/>
  <c r="E25" i="105"/>
  <c r="D25" i="105"/>
  <c r="C25" i="105"/>
  <c r="B25" i="105"/>
  <c r="I24" i="105"/>
  <c r="I23" i="105"/>
  <c r="I22" i="105"/>
  <c r="I21" i="105"/>
  <c r="H20" i="105"/>
  <c r="G20" i="105"/>
  <c r="F20" i="105"/>
  <c r="E20" i="105"/>
  <c r="D20" i="105"/>
  <c r="C20" i="105"/>
  <c r="B20" i="105"/>
  <c r="I19" i="105"/>
  <c r="I18" i="105"/>
  <c r="I17" i="105"/>
  <c r="I16" i="105"/>
  <c r="I15" i="105"/>
  <c r="H25" i="107"/>
  <c r="G25" i="107"/>
  <c r="F25" i="107"/>
  <c r="E25" i="107"/>
  <c r="D25" i="107"/>
  <c r="C25" i="107"/>
  <c r="B25" i="107"/>
  <c r="I24" i="107"/>
  <c r="I23" i="107"/>
  <c r="I22" i="107"/>
  <c r="I21" i="107"/>
  <c r="H20" i="107"/>
  <c r="G20" i="107"/>
  <c r="F20" i="107"/>
  <c r="E20" i="107"/>
  <c r="D20" i="107"/>
  <c r="C20" i="107"/>
  <c r="B20" i="107"/>
  <c r="I19" i="107"/>
  <c r="I18" i="107"/>
  <c r="I17" i="107"/>
  <c r="I16" i="107"/>
  <c r="I15" i="107"/>
  <c r="H25" i="106"/>
  <c r="G25" i="106"/>
  <c r="F25" i="106"/>
  <c r="E25" i="106"/>
  <c r="D25" i="106"/>
  <c r="C25" i="106"/>
  <c r="B25" i="106"/>
  <c r="I24" i="106"/>
  <c r="I23" i="106"/>
  <c r="I22" i="106"/>
  <c r="I21" i="106"/>
  <c r="H20" i="106"/>
  <c r="G20" i="106"/>
  <c r="F20" i="106"/>
  <c r="E20" i="106"/>
  <c r="D20" i="106"/>
  <c r="C20" i="106"/>
  <c r="B20" i="106"/>
  <c r="I19" i="106"/>
  <c r="I18" i="106"/>
  <c r="I17" i="106"/>
  <c r="I16" i="106"/>
  <c r="I15" i="106"/>
  <c r="H25" i="95"/>
  <c r="G25" i="95"/>
  <c r="F25" i="95"/>
  <c r="E25" i="95"/>
  <c r="D25" i="95"/>
  <c r="C25" i="95"/>
  <c r="B25" i="95"/>
  <c r="I24" i="95"/>
  <c r="I23" i="95"/>
  <c r="I22" i="95"/>
  <c r="I21" i="95"/>
  <c r="H20" i="95"/>
  <c r="G20" i="95"/>
  <c r="F20" i="95"/>
  <c r="E20" i="95"/>
  <c r="D20" i="95"/>
  <c r="C20" i="95"/>
  <c r="B20" i="95"/>
  <c r="I19" i="95"/>
  <c r="I18" i="95"/>
  <c r="I17" i="95"/>
  <c r="I16" i="95"/>
  <c r="I15" i="95"/>
  <c r="H25" i="96"/>
  <c r="G25" i="96"/>
  <c r="F25" i="96"/>
  <c r="E25" i="96"/>
  <c r="D25" i="96"/>
  <c r="C25" i="96"/>
  <c r="B25" i="96"/>
  <c r="I24" i="96"/>
  <c r="I23" i="96"/>
  <c r="I22" i="96"/>
  <c r="I21" i="96"/>
  <c r="H20" i="96"/>
  <c r="G20" i="96"/>
  <c r="F20" i="96"/>
  <c r="E20" i="96"/>
  <c r="D20" i="96"/>
  <c r="C20" i="96"/>
  <c r="B20" i="96"/>
  <c r="I19" i="96"/>
  <c r="I18" i="96"/>
  <c r="I17" i="96"/>
  <c r="I16" i="96"/>
  <c r="I15" i="96"/>
  <c r="H25" i="97"/>
  <c r="G25" i="97"/>
  <c r="F25" i="97"/>
  <c r="E25" i="97"/>
  <c r="D25" i="97"/>
  <c r="C25" i="97"/>
  <c r="B25" i="97"/>
  <c r="I24" i="97"/>
  <c r="I23" i="97"/>
  <c r="I22" i="97"/>
  <c r="I21" i="97"/>
  <c r="H20" i="97"/>
  <c r="G20" i="97"/>
  <c r="F20" i="97"/>
  <c r="E20" i="97"/>
  <c r="D20" i="97"/>
  <c r="C20" i="97"/>
  <c r="B20" i="97"/>
  <c r="I19" i="97"/>
  <c r="I18" i="97"/>
  <c r="I17" i="97"/>
  <c r="I16" i="97"/>
  <c r="I15" i="97"/>
  <c r="H25" i="99"/>
  <c r="G25" i="99"/>
  <c r="F25" i="99"/>
  <c r="E25" i="99"/>
  <c r="D25" i="99"/>
  <c r="C25" i="99"/>
  <c r="B25" i="99"/>
  <c r="I24" i="99"/>
  <c r="I23" i="99"/>
  <c r="I22" i="99"/>
  <c r="I21" i="99"/>
  <c r="H20" i="99"/>
  <c r="G20" i="99"/>
  <c r="F20" i="99"/>
  <c r="E20" i="99"/>
  <c r="D20" i="99"/>
  <c r="C20" i="99"/>
  <c r="B20" i="99"/>
  <c r="I19" i="99"/>
  <c r="I18" i="99"/>
  <c r="I17" i="99"/>
  <c r="I16" i="99"/>
  <c r="I15" i="99"/>
  <c r="H25" i="100"/>
  <c r="G25" i="100"/>
  <c r="F25" i="100"/>
  <c r="E25" i="100"/>
  <c r="D25" i="100"/>
  <c r="C25" i="100"/>
  <c r="B25" i="100"/>
  <c r="I24" i="100"/>
  <c r="I23" i="100"/>
  <c r="I22" i="100"/>
  <c r="I21" i="100"/>
  <c r="H20" i="100"/>
  <c r="G20" i="100"/>
  <c r="F20" i="100"/>
  <c r="E20" i="100"/>
  <c r="D20" i="100"/>
  <c r="C20" i="100"/>
  <c r="B20" i="100"/>
  <c r="I19" i="100"/>
  <c r="I18" i="100"/>
  <c r="I17" i="100"/>
  <c r="I16" i="100"/>
  <c r="I15" i="100"/>
  <c r="H25" i="101"/>
  <c r="G25" i="101"/>
  <c r="F25" i="101"/>
  <c r="E25" i="101"/>
  <c r="D25" i="101"/>
  <c r="C25" i="101"/>
  <c r="B25" i="101"/>
  <c r="I24" i="101"/>
  <c r="I23" i="101"/>
  <c r="I22" i="101"/>
  <c r="I21" i="101"/>
  <c r="H20" i="101"/>
  <c r="G20" i="101"/>
  <c r="F20" i="101"/>
  <c r="E20" i="101"/>
  <c r="D20" i="101"/>
  <c r="C20" i="101"/>
  <c r="B20" i="101"/>
  <c r="I19" i="101"/>
  <c r="I18" i="101"/>
  <c r="I17" i="101"/>
  <c r="I16" i="101"/>
  <c r="I15" i="101"/>
  <c r="H25" i="92"/>
  <c r="G25" i="92"/>
  <c r="F25" i="92"/>
  <c r="E25" i="92"/>
  <c r="D25" i="92"/>
  <c r="C25" i="92"/>
  <c r="B25" i="92"/>
  <c r="I24" i="92"/>
  <c r="I23" i="92"/>
  <c r="I22" i="92"/>
  <c r="I21" i="92"/>
  <c r="H20" i="92"/>
  <c r="G20" i="92"/>
  <c r="F20" i="92"/>
  <c r="E20" i="92"/>
  <c r="D20" i="92"/>
  <c r="C20" i="92"/>
  <c r="B20" i="92"/>
  <c r="I19" i="92"/>
  <c r="I18" i="92"/>
  <c r="I17" i="92"/>
  <c r="I16" i="92"/>
  <c r="I15" i="92"/>
  <c r="H25" i="93"/>
  <c r="G25" i="93"/>
  <c r="F25" i="93"/>
  <c r="E25" i="93"/>
  <c r="D25" i="93"/>
  <c r="C25" i="93"/>
  <c r="B25" i="93"/>
  <c r="I24" i="93"/>
  <c r="I23" i="93"/>
  <c r="I22" i="93"/>
  <c r="I21" i="93"/>
  <c r="H20" i="93"/>
  <c r="G20" i="93"/>
  <c r="F20" i="93"/>
  <c r="E20" i="93"/>
  <c r="D20" i="93"/>
  <c r="C20" i="93"/>
  <c r="B20" i="93"/>
  <c r="I19" i="93"/>
  <c r="I18" i="93"/>
  <c r="I17" i="93"/>
  <c r="I16" i="93"/>
  <c r="I15" i="93"/>
  <c r="H25" i="86"/>
  <c r="G25" i="86"/>
  <c r="F25" i="86"/>
  <c r="E25" i="86"/>
  <c r="D25" i="86"/>
  <c r="C25" i="86"/>
  <c r="B25" i="86"/>
  <c r="I24" i="86"/>
  <c r="I23" i="86"/>
  <c r="I22" i="86"/>
  <c r="I21" i="86"/>
  <c r="H20" i="86"/>
  <c r="G20" i="86"/>
  <c r="F20" i="86"/>
  <c r="E20" i="86"/>
  <c r="D20" i="86"/>
  <c r="C20" i="86"/>
  <c r="B20" i="86"/>
  <c r="I19" i="86"/>
  <c r="I18" i="86"/>
  <c r="I17" i="86"/>
  <c r="I16" i="86"/>
  <c r="I15" i="86"/>
  <c r="H25" i="87"/>
  <c r="G25" i="87"/>
  <c r="F25" i="87"/>
  <c r="E25" i="87"/>
  <c r="D25" i="87"/>
  <c r="C25" i="87"/>
  <c r="B25" i="87"/>
  <c r="I24" i="87"/>
  <c r="I23" i="87"/>
  <c r="I22" i="87"/>
  <c r="I21" i="87"/>
  <c r="H20" i="87"/>
  <c r="G20" i="87"/>
  <c r="F20" i="87"/>
  <c r="E20" i="87"/>
  <c r="D20" i="87"/>
  <c r="C20" i="87"/>
  <c r="B20" i="87"/>
  <c r="I19" i="87"/>
  <c r="I18" i="87"/>
  <c r="I17" i="87"/>
  <c r="I16" i="87"/>
  <c r="I15" i="87"/>
  <c r="H25" i="88"/>
  <c r="G25" i="88"/>
  <c r="F25" i="88"/>
  <c r="E25" i="88"/>
  <c r="D25" i="88"/>
  <c r="C25" i="88"/>
  <c r="B25" i="88"/>
  <c r="I24" i="88"/>
  <c r="I23" i="88"/>
  <c r="I22" i="88"/>
  <c r="I21" i="88"/>
  <c r="H20" i="88"/>
  <c r="G20" i="88"/>
  <c r="F20" i="88"/>
  <c r="E20" i="88"/>
  <c r="D20" i="88"/>
  <c r="C20" i="88"/>
  <c r="B20" i="88"/>
  <c r="I19" i="88"/>
  <c r="I18" i="88"/>
  <c r="I17" i="88"/>
  <c r="I16" i="88"/>
  <c r="I15" i="88"/>
  <c r="H25" i="89"/>
  <c r="G25" i="89"/>
  <c r="F25" i="89"/>
  <c r="E25" i="89"/>
  <c r="D25" i="89"/>
  <c r="C25" i="89"/>
  <c r="B25" i="89"/>
  <c r="I24" i="89"/>
  <c r="I23" i="89"/>
  <c r="I22" i="89"/>
  <c r="I21" i="89"/>
  <c r="H20" i="89"/>
  <c r="G20" i="89"/>
  <c r="F20" i="89"/>
  <c r="E20" i="89"/>
  <c r="D20" i="89"/>
  <c r="C20" i="89"/>
  <c r="B20" i="89"/>
  <c r="I19" i="89"/>
  <c r="I18" i="89"/>
  <c r="I17" i="89"/>
  <c r="I16" i="89"/>
  <c r="I15" i="89"/>
  <c r="H25" i="90"/>
  <c r="G25" i="90"/>
  <c r="F25" i="90"/>
  <c r="E25" i="90"/>
  <c r="D25" i="90"/>
  <c r="C25" i="90"/>
  <c r="B25" i="90"/>
  <c r="I24" i="90"/>
  <c r="I23" i="90"/>
  <c r="I22" i="90"/>
  <c r="I21" i="90"/>
  <c r="H20" i="90"/>
  <c r="G20" i="90"/>
  <c r="F20" i="90"/>
  <c r="E20" i="90"/>
  <c r="D20" i="90"/>
  <c r="C20" i="90"/>
  <c r="B20" i="90"/>
  <c r="I19" i="90"/>
  <c r="I18" i="90"/>
  <c r="I17" i="90"/>
  <c r="I16" i="90"/>
  <c r="I15" i="90"/>
  <c r="H25" i="111"/>
  <c r="G25" i="111"/>
  <c r="F25" i="111"/>
  <c r="E25" i="111"/>
  <c r="D25" i="111"/>
  <c r="C25" i="111"/>
  <c r="B25" i="111"/>
  <c r="I24" i="111"/>
  <c r="I23" i="111"/>
  <c r="I22" i="111"/>
  <c r="I21" i="111"/>
  <c r="H20" i="111"/>
  <c r="G20" i="111"/>
  <c r="F20" i="111"/>
  <c r="E20" i="111"/>
  <c r="D20" i="111"/>
  <c r="C20" i="111"/>
  <c r="B20" i="111"/>
  <c r="I19" i="111"/>
  <c r="I18" i="111"/>
  <c r="I17" i="111"/>
  <c r="I16" i="111"/>
  <c r="I15" i="111"/>
  <c r="H25" i="77"/>
  <c r="G25" i="77"/>
  <c r="F25" i="77"/>
  <c r="E25" i="77"/>
  <c r="D25" i="77"/>
  <c r="C25" i="77"/>
  <c r="B25" i="77"/>
  <c r="I24" i="77"/>
  <c r="I23" i="77"/>
  <c r="I22" i="77"/>
  <c r="I21" i="77"/>
  <c r="H20" i="77"/>
  <c r="G20" i="77"/>
  <c r="F20" i="77"/>
  <c r="E20" i="77"/>
  <c r="D20" i="77"/>
  <c r="C20" i="77"/>
  <c r="B20" i="77"/>
  <c r="I19" i="77"/>
  <c r="I18" i="77"/>
  <c r="I17" i="77"/>
  <c r="I16" i="77"/>
  <c r="I15" i="77"/>
  <c r="H25" i="78"/>
  <c r="G25" i="78"/>
  <c r="F25" i="78"/>
  <c r="E25" i="78"/>
  <c r="D25" i="78"/>
  <c r="C25" i="78"/>
  <c r="B25" i="78"/>
  <c r="I24" i="78"/>
  <c r="I23" i="78"/>
  <c r="I22" i="78"/>
  <c r="I21" i="78"/>
  <c r="H20" i="78"/>
  <c r="G20" i="78"/>
  <c r="F20" i="78"/>
  <c r="E20" i="78"/>
  <c r="D20" i="78"/>
  <c r="C20" i="78"/>
  <c r="B20" i="78"/>
  <c r="I19" i="78"/>
  <c r="I18" i="78"/>
  <c r="I17" i="78"/>
  <c r="I16" i="78"/>
  <c r="I15" i="78"/>
  <c r="H25" i="81"/>
  <c r="G25" i="81"/>
  <c r="F25" i="81"/>
  <c r="E25" i="81"/>
  <c r="D25" i="81"/>
  <c r="C25" i="81"/>
  <c r="B25" i="81"/>
  <c r="I24" i="81"/>
  <c r="I23" i="81"/>
  <c r="I22" i="81"/>
  <c r="I21" i="81"/>
  <c r="H20" i="81"/>
  <c r="G20" i="81"/>
  <c r="F20" i="81"/>
  <c r="E20" i="81"/>
  <c r="D20" i="81"/>
  <c r="C20" i="81"/>
  <c r="B20" i="81"/>
  <c r="I19" i="81"/>
  <c r="I18" i="81"/>
  <c r="I17" i="81"/>
  <c r="I16" i="81"/>
  <c r="I15" i="81"/>
  <c r="H25" i="82"/>
  <c r="G25" i="82"/>
  <c r="F25" i="82"/>
  <c r="E25" i="82"/>
  <c r="D25" i="82"/>
  <c r="C25" i="82"/>
  <c r="B25" i="82"/>
  <c r="I24" i="82"/>
  <c r="I23" i="82"/>
  <c r="I22" i="82"/>
  <c r="I21" i="82"/>
  <c r="H20" i="82"/>
  <c r="G20" i="82"/>
  <c r="F20" i="82"/>
  <c r="E20" i="82"/>
  <c r="D20" i="82"/>
  <c r="C20" i="82"/>
  <c r="B20" i="82"/>
  <c r="I19" i="82"/>
  <c r="I18" i="82"/>
  <c r="I17" i="82"/>
  <c r="I16" i="82"/>
  <c r="I15" i="82"/>
  <c r="H25" i="83"/>
  <c r="G25" i="83"/>
  <c r="F25" i="83"/>
  <c r="E25" i="83"/>
  <c r="D25" i="83"/>
  <c r="C25" i="83"/>
  <c r="B25" i="83"/>
  <c r="I24" i="83"/>
  <c r="I23" i="83"/>
  <c r="I22" i="83"/>
  <c r="I21" i="83"/>
  <c r="H20" i="83"/>
  <c r="G20" i="83"/>
  <c r="F20" i="83"/>
  <c r="E20" i="83"/>
  <c r="D20" i="83"/>
  <c r="C20" i="83"/>
  <c r="B20" i="83"/>
  <c r="I19" i="83"/>
  <c r="I18" i="83"/>
  <c r="I17" i="83"/>
  <c r="I16" i="83"/>
  <c r="I15" i="83"/>
  <c r="H25" i="84"/>
  <c r="G25" i="84"/>
  <c r="F25" i="84"/>
  <c r="E25" i="84"/>
  <c r="D25" i="84"/>
  <c r="C25" i="84"/>
  <c r="B25" i="84"/>
  <c r="I24" i="84"/>
  <c r="I23" i="84"/>
  <c r="I22" i="84"/>
  <c r="I21" i="84"/>
  <c r="H20" i="84"/>
  <c r="G20" i="84"/>
  <c r="F20" i="84"/>
  <c r="E20" i="84"/>
  <c r="D20" i="84"/>
  <c r="C20" i="84"/>
  <c r="B20" i="84"/>
  <c r="I19" i="84"/>
  <c r="I18" i="84"/>
  <c r="I17" i="84"/>
  <c r="I16" i="84"/>
  <c r="I15" i="84"/>
  <c r="C25" i="8" l="1"/>
  <c r="C25" i="17"/>
  <c r="D25" i="8"/>
  <c r="B25" i="72"/>
  <c r="E25" i="8"/>
  <c r="I20" i="19"/>
  <c r="I25" i="114"/>
  <c r="I20" i="119"/>
  <c r="I25" i="26"/>
  <c r="I25" i="28"/>
  <c r="I22" i="17"/>
  <c r="I25" i="18"/>
  <c r="I20" i="73"/>
  <c r="I20" i="10"/>
  <c r="I25" i="24"/>
  <c r="I25" i="31"/>
  <c r="I25" i="33"/>
  <c r="I20" i="117"/>
  <c r="I20" i="81"/>
  <c r="I25" i="111"/>
  <c r="I20" i="90"/>
  <c r="I25" i="87"/>
  <c r="I20" i="86"/>
  <c r="I20" i="100"/>
  <c r="I25" i="96"/>
  <c r="I20" i="95"/>
  <c r="I25" i="105"/>
  <c r="I20" i="2"/>
  <c r="I20" i="4"/>
  <c r="I20" i="6"/>
  <c r="I20" i="8"/>
  <c r="I20" i="21"/>
  <c r="I20" i="23"/>
  <c r="I25" i="83"/>
  <c r="I20" i="82"/>
  <c r="I25" i="77"/>
  <c r="I20" i="111"/>
  <c r="I25" i="88"/>
  <c r="I20" i="87"/>
  <c r="I25" i="92"/>
  <c r="I20" i="96"/>
  <c r="I20" i="105"/>
  <c r="I25" i="104"/>
  <c r="I25" i="3"/>
  <c r="I25" i="5"/>
  <c r="I25" i="25"/>
  <c r="I20" i="26"/>
  <c r="I20" i="28"/>
  <c r="I20" i="18"/>
  <c r="I25" i="29"/>
  <c r="I25" i="22"/>
  <c r="I20" i="31"/>
  <c r="I20" i="33"/>
  <c r="I20" i="35"/>
  <c r="I20" i="36"/>
  <c r="I20" i="37"/>
  <c r="I20" i="38"/>
  <c r="I20" i="39"/>
  <c r="I20" i="40"/>
  <c r="I20" i="43"/>
  <c r="I20" i="42"/>
  <c r="I20" i="41"/>
  <c r="I20" i="44"/>
  <c r="I20" i="45"/>
  <c r="I20" i="46"/>
  <c r="I20" i="47"/>
  <c r="I20" i="48"/>
  <c r="I20" i="49"/>
  <c r="I20" i="50"/>
  <c r="I20" i="51"/>
  <c r="I20" i="52"/>
  <c r="I20" i="53"/>
  <c r="I20" i="54"/>
  <c r="I20" i="55"/>
  <c r="I20" i="56"/>
  <c r="I20" i="57"/>
  <c r="I20" i="58"/>
  <c r="I20" i="59"/>
  <c r="I20" i="60"/>
  <c r="I20" i="61"/>
  <c r="I20" i="62"/>
  <c r="I20" i="63"/>
  <c r="I20" i="64"/>
  <c r="I20" i="65"/>
  <c r="I20" i="66"/>
  <c r="I20" i="67"/>
  <c r="I20" i="68"/>
  <c r="I20" i="69"/>
  <c r="I20" i="70"/>
  <c r="I25" i="116"/>
  <c r="I20" i="71"/>
  <c r="I20" i="72"/>
  <c r="I20" i="112"/>
  <c r="I25" i="113"/>
  <c r="I25" i="119"/>
  <c r="C25" i="23"/>
  <c r="I25" i="23" s="1"/>
  <c r="I25" i="84"/>
  <c r="I20" i="83"/>
  <c r="I25" i="78"/>
  <c r="I20" i="77"/>
  <c r="I25" i="89"/>
  <c r="I20" i="88"/>
  <c r="K16" i="88" s="1"/>
  <c r="I20" i="92"/>
  <c r="I25" i="99"/>
  <c r="I20" i="3"/>
  <c r="I20" i="5"/>
  <c r="I20" i="7"/>
  <c r="I20" i="11"/>
  <c r="I25" i="11"/>
  <c r="I25" i="13"/>
  <c r="I25" i="27"/>
  <c r="I20" i="29"/>
  <c r="I20" i="22"/>
  <c r="I25" i="30"/>
  <c r="I25" i="32"/>
  <c r="I25" i="34"/>
  <c r="I25" i="35"/>
  <c r="I25" i="36"/>
  <c r="I25" i="37"/>
  <c r="I25" i="38"/>
  <c r="I25" i="39"/>
  <c r="I25" i="40"/>
  <c r="I25" i="43"/>
  <c r="I25" i="42"/>
  <c r="I25" i="41"/>
  <c r="I25" i="44"/>
  <c r="I25" i="45"/>
  <c r="I25" i="46"/>
  <c r="I25" i="47"/>
  <c r="I25" i="48"/>
  <c r="I25" i="49"/>
  <c r="I25" i="50"/>
  <c r="I25" i="51"/>
  <c r="I25" i="53"/>
  <c r="I25" i="54"/>
  <c r="I25" i="55"/>
  <c r="I25" i="56"/>
  <c r="I25" i="57"/>
  <c r="I25" i="58"/>
  <c r="I25" i="59"/>
  <c r="I25" i="61"/>
  <c r="I25" i="62"/>
  <c r="I25" i="63"/>
  <c r="I25" i="64"/>
  <c r="I25" i="65"/>
  <c r="I25" i="66"/>
  <c r="I25" i="67"/>
  <c r="I25" i="68"/>
  <c r="I25" i="69"/>
  <c r="I25" i="70"/>
  <c r="I20" i="116"/>
  <c r="K15" i="116" s="1"/>
  <c r="I22" i="71"/>
  <c r="D23" i="71" s="1"/>
  <c r="I23" i="71" s="1"/>
  <c r="I25" i="76"/>
  <c r="I20" i="84"/>
  <c r="I25" i="81"/>
  <c r="I20" i="78"/>
  <c r="I25" i="90"/>
  <c r="K16" i="90" s="1"/>
  <c r="I20" i="89"/>
  <c r="I25" i="100"/>
  <c r="I20" i="99"/>
  <c r="K16" i="99" s="1"/>
  <c r="I25" i="95"/>
  <c r="I20" i="107"/>
  <c r="I25" i="2"/>
  <c r="I25" i="4"/>
  <c r="I23" i="10"/>
  <c r="I20" i="13"/>
  <c r="I20" i="27"/>
  <c r="I20" i="17"/>
  <c r="I25" i="17"/>
  <c r="I25" i="21"/>
  <c r="I20" i="30"/>
  <c r="I20" i="32"/>
  <c r="I20" i="34"/>
  <c r="I25" i="52"/>
  <c r="I25" i="117"/>
  <c r="I20" i="113"/>
  <c r="I20" i="115"/>
  <c r="I20" i="118"/>
  <c r="I25" i="118"/>
  <c r="I25" i="112"/>
  <c r="I20" i="110"/>
  <c r="I25" i="106"/>
  <c r="I20" i="106"/>
  <c r="I25" i="97"/>
  <c r="I20" i="97"/>
  <c r="I25" i="93"/>
  <c r="I20" i="93"/>
  <c r="I25" i="60"/>
  <c r="I25" i="107"/>
  <c r="I25" i="101"/>
  <c r="I25" i="115"/>
  <c r="I25" i="82"/>
  <c r="I20" i="25"/>
  <c r="I25" i="10"/>
  <c r="I23" i="8"/>
  <c r="I23" i="11"/>
  <c r="I20" i="114"/>
  <c r="C25" i="19"/>
  <c r="I25" i="19" s="1"/>
  <c r="I22" i="72"/>
  <c r="I22" i="73"/>
  <c r="I25" i="86"/>
  <c r="I25" i="110"/>
  <c r="I20" i="104"/>
  <c r="I20" i="76"/>
  <c r="I25" i="6"/>
  <c r="I25" i="7"/>
  <c r="I20" i="101"/>
  <c r="D25" i="71" l="1"/>
  <c r="I25" i="71" s="1"/>
  <c r="I25" i="8"/>
  <c r="D23" i="72"/>
  <c r="K16" i="107"/>
  <c r="K16" i="95"/>
  <c r="K16" i="111"/>
  <c r="K15" i="112"/>
  <c r="D23" i="73"/>
  <c r="K16" i="100"/>
  <c r="K16" i="92"/>
  <c r="K15" i="119"/>
  <c r="K16" i="97"/>
  <c r="K16" i="89"/>
  <c r="K16" i="84"/>
  <c r="K16" i="96"/>
  <c r="K16" i="87"/>
  <c r="K16" i="83"/>
  <c r="K16" i="82"/>
  <c r="K16" i="81"/>
  <c r="K16" i="101"/>
  <c r="K16" i="93"/>
  <c r="K16" i="106"/>
  <c r="K15" i="117"/>
  <c r="K16" i="78"/>
  <c r="L7" i="84"/>
  <c r="K16" i="105"/>
  <c r="K16" i="86"/>
  <c r="K15" i="115"/>
  <c r="K16" i="104"/>
  <c r="K16" i="110"/>
  <c r="K16" i="77"/>
  <c r="K15" i="118"/>
  <c r="D25" i="72"/>
  <c r="I25" i="72" s="1"/>
  <c r="I23" i="72"/>
  <c r="I23" i="73" l="1"/>
  <c r="D25" i="73"/>
  <c r="I25" i="73" s="1"/>
  <c r="L8" i="84" l="1"/>
</calcChain>
</file>

<file path=xl/sharedStrings.xml><?xml version="1.0" encoding="utf-8"?>
<sst xmlns="http://schemas.openxmlformats.org/spreadsheetml/2006/main" count="3140" uniqueCount="378">
  <si>
    <t>Total Expense</t>
  </si>
  <si>
    <t>All Prior Fiscal Years</t>
  </si>
  <si>
    <t>Total Revenue</t>
  </si>
  <si>
    <t>Unfunded</t>
  </si>
  <si>
    <t>Revenue or Expense Category</t>
  </si>
  <si>
    <t>TOTAL VS EXP</t>
  </si>
  <si>
    <t>TOTAL VS REV</t>
  </si>
  <si>
    <t>REV VS EXP</t>
  </si>
  <si>
    <t>-0- CHECK</t>
  </si>
  <si>
    <t>Project Description, Milestones and Service Impact</t>
  </si>
  <si>
    <t>Permit/Fees Revenue</t>
  </si>
  <si>
    <t>Grant Revenue</t>
  </si>
  <si>
    <t>Loans Revenue</t>
  </si>
  <si>
    <t>Planning/Design Expense</t>
  </si>
  <si>
    <t>Construction Expense</t>
  </si>
  <si>
    <t>Other Expense</t>
  </si>
  <si>
    <t>Land Expense</t>
  </si>
  <si>
    <t>Fiscal Year 2019</t>
  </si>
  <si>
    <t>Fiscal Year 2020</t>
  </si>
  <si>
    <t>Fiscal Year 2021</t>
  </si>
  <si>
    <t>Fiscal Year 2022</t>
  </si>
  <si>
    <t>Fiscal Year 2023</t>
  </si>
  <si>
    <t>Fiscal Year  
2024 &amp; Future</t>
  </si>
  <si>
    <t>Sales Tax Revenue</t>
  </si>
  <si>
    <t>Project Total: $464,582</t>
  </si>
  <si>
    <t>Project Total: $47,350</t>
  </si>
  <si>
    <t>Project Total: $80,345</t>
  </si>
  <si>
    <t>Project Total: $519,892</t>
  </si>
  <si>
    <t>Project Total: $13,258</t>
  </si>
  <si>
    <t>The objective of this project is to install vegetative living shoreline along 140 linear feet of shoreline in the North Indian River Lagoon. The target shoreline is located adjacent to a historically significant site (City Point Community Church in Cocoa) owned by Brevard County. Native shoreline vegetation will help to stabilize the shoreline and prevent excess nutrients and sediment from entering the lagoon, ultimately improving water quality and allowing for seagrass growth and reducing the number of algal blooms in the system.</t>
  </si>
  <si>
    <t>Project Total: $2,240</t>
  </si>
  <si>
    <t>Project Total: $8,384,856</t>
  </si>
  <si>
    <t>Project Total: $25,258,702</t>
  </si>
  <si>
    <t>Project Total: $11,505,796</t>
  </si>
  <si>
    <t>Project Total: $5,593,899</t>
  </si>
  <si>
    <t>Project Total: $12,595,567</t>
  </si>
  <si>
    <t>Project Total: $5,082,421</t>
  </si>
  <si>
    <t>Project Total: $3,977,547</t>
  </si>
  <si>
    <t>Project Total: $1,921,444</t>
  </si>
  <si>
    <t>Project Total: $3,036,852</t>
  </si>
  <si>
    <t>Project Total: $5,248,797</t>
  </si>
  <si>
    <t>Project Total: $1,977,345</t>
  </si>
  <si>
    <t>Project Total: $142,306</t>
  </si>
  <si>
    <t>Project Total: $533,646</t>
  </si>
  <si>
    <t>Project Total: $4,672,080</t>
  </si>
  <si>
    <t xml:space="preserve">Pilot project to repair or replace deficient sewer laterals in South Patrick Shores, Satellite Beach, and Indian Harbour Beach sewer area. </t>
  </si>
  <si>
    <t>Project Total: $840,000</t>
  </si>
  <si>
    <t>NATURAL RESOURCES MANAGEMENT DEPARTMENT</t>
  </si>
  <si>
    <t>Assessment Revenue</t>
  </si>
  <si>
    <t>Project Total: $180,000</t>
  </si>
  <si>
    <t>Project Total: $105,512</t>
  </si>
  <si>
    <t>Septic to sewer project for 15 properties. Planned for year 3. Will reduce nutrients to Indian River Lagoon.</t>
  </si>
  <si>
    <t>Septic to sewer project for 4 properties. Planned for year 3. Will reduce nutrients to Indian River Lagoon.</t>
  </si>
  <si>
    <t>Septic to sewer project for 31 properties in Micco. Currently in design phase. Will reduce nutrients to Indian River Lagoon.</t>
  </si>
  <si>
    <t>Septic to sewer project for 56 properties on East Merritt Island. Currently in design phase. Will reduce nutrients to Indian River Lagoon.</t>
  </si>
  <si>
    <t>Project Total: $28,917,142</t>
  </si>
  <si>
    <t>NATURAL RESOURCES DEPARTMENT</t>
  </si>
  <si>
    <t xml:space="preserve">  </t>
  </si>
  <si>
    <t xml:space="preserve">Project Total:  $    2,145,264 </t>
  </si>
  <si>
    <t>Project Total: $250,000</t>
  </si>
  <si>
    <t>Assessment Revenues</t>
  </si>
  <si>
    <t>Project Total: $100,000</t>
  </si>
  <si>
    <t>Project Total: $125,000</t>
  </si>
  <si>
    <t>Project Total: $150,000</t>
  </si>
  <si>
    <t>Project Total: $175,000</t>
  </si>
  <si>
    <t>Project Total: $275,000</t>
  </si>
  <si>
    <t>Project Total: $225,000</t>
  </si>
  <si>
    <t>Project Total: $195,000</t>
  </si>
  <si>
    <t>Project Total: $2,085,796</t>
  </si>
  <si>
    <t>Project Timeline: October 1, 2014 through November 30th, 2020</t>
  </si>
  <si>
    <t>Funded Program #: 6957105</t>
  </si>
  <si>
    <t>Project Timeline: June 28, 2016 through November 30th, 2024</t>
  </si>
  <si>
    <t>Funded Program #: 6964101</t>
  </si>
  <si>
    <t>Project Timeline: October 1, 2015 through November 30th, 2024</t>
  </si>
  <si>
    <t>Funded Program #: 513821</t>
  </si>
  <si>
    <t>Project Timeline: October 1, 2015 through November 30th, 2028</t>
  </si>
  <si>
    <t>Funded Program #: 6300115</t>
  </si>
  <si>
    <t>Project Timeline: June 28, 2016 through November 30th, 2023</t>
  </si>
  <si>
    <t>Funded Program #: 6964102</t>
  </si>
  <si>
    <t>Project Timeline: October 1, 2016 through November 30th, 2020</t>
  </si>
  <si>
    <t>Funded Program #: 6958101</t>
  </si>
  <si>
    <t>Funded Program #: 6964103</t>
  </si>
  <si>
    <t>Project Timeline: October 1, 2018 through November 30th, 2022</t>
  </si>
  <si>
    <t>Funded Program #: 6964227</t>
  </si>
  <si>
    <t>Project Timeline: October 1, 2010 through November 30th, 2020</t>
  </si>
  <si>
    <t>Funded Program #: 6550200</t>
  </si>
  <si>
    <t>Project Timeline: October 1, 2016 through October 30th, 2025</t>
  </si>
  <si>
    <t>Funded Program #: 6964204</t>
  </si>
  <si>
    <t>Project Timeline: October 1, 2015 through September 30th, 2024</t>
  </si>
  <si>
    <t>Project Timeline: October 1, 2018 through September 30th, 2021</t>
  </si>
  <si>
    <t>Funded Program #: 6551302</t>
  </si>
  <si>
    <t>Project Timeline: October 1, 2019 through September 30th, 2021</t>
  </si>
  <si>
    <t>Funded Program #: 6964401</t>
  </si>
  <si>
    <t>Funded Program #: 6964400</t>
  </si>
  <si>
    <t>Project Timeline: October 1, 2007 through September 30th, 2020</t>
  </si>
  <si>
    <t>Funded Program #: 6958404</t>
  </si>
  <si>
    <t>Project Timeline: October 1, 2018 through September 30th, 2020</t>
  </si>
  <si>
    <t>Funded Program #: 6958410</t>
  </si>
  <si>
    <t>Funded Program #: 6964403</t>
  </si>
  <si>
    <t>Funded Program #: 6957506</t>
  </si>
  <si>
    <t>Project Timeline: October 1, 2016 through September 30th, 2020</t>
  </si>
  <si>
    <t>Funded Program #: 6964503</t>
  </si>
  <si>
    <t>Funded Program #: 514446</t>
  </si>
  <si>
    <t>Project Timeline: October 1, 2017 through September 30th, 2024</t>
  </si>
  <si>
    <t>Funded Program #: 515504</t>
  </si>
  <si>
    <t>Project Timeline: October 1, 2017 through September 30th, 2019</t>
  </si>
  <si>
    <t>Funded Program #: 515324</t>
  </si>
  <si>
    <t>Funded Program #: 515506</t>
  </si>
  <si>
    <t>Funded Program #: 515505</t>
  </si>
  <si>
    <t>Funded Program #: 515326</t>
  </si>
  <si>
    <t>Funded Program #: 515503</t>
  </si>
  <si>
    <t>Project Timeline: August 1, 2017 through August 20th, 2022</t>
  </si>
  <si>
    <t>Funded Program #: 514982</t>
  </si>
  <si>
    <t>Project Timeline: May 18, 2018 through May 18th, 2021</t>
  </si>
  <si>
    <t>Funded Program #: 515493</t>
  </si>
  <si>
    <t>Funded Program #: 514984</t>
  </si>
  <si>
    <t>Project Timeline: August 1, 2017 through August 22th, 2022</t>
  </si>
  <si>
    <t>Funded Program #: 514983</t>
  </si>
  <si>
    <t>Project Timeline: April 11, 2018 through September 30th, 2022</t>
  </si>
  <si>
    <t>Funded Program #: 515980</t>
  </si>
  <si>
    <t>Funded Program #: 515011</t>
  </si>
  <si>
    <t>Funded Program #: 515494</t>
  </si>
  <si>
    <t>Funded Program #: 515981</t>
  </si>
  <si>
    <t>Project Timeline: May 18, 2017 through April 20th, 2021</t>
  </si>
  <si>
    <t>Funded Program #: 6572205</t>
  </si>
  <si>
    <t>Project Timeline: December 19, 2017 through May 6th, 2020</t>
  </si>
  <si>
    <t>Funded Program #: 6572204</t>
  </si>
  <si>
    <t>Project Timeline: May 18, 2017 through April 19th, 2021</t>
  </si>
  <si>
    <t>Funded Program #: 6572203</t>
  </si>
  <si>
    <t>Project Timeline: June 14, 2017 through August 23th, 2020</t>
  </si>
  <si>
    <t>Funded Program #: 6572301</t>
  </si>
  <si>
    <t>Project Timeline: October 1, 2019 through September 30th, 2020</t>
  </si>
  <si>
    <t>Funded Program #: 6572502</t>
  </si>
  <si>
    <t>Funded Program #: 6572503</t>
  </si>
  <si>
    <t>Project Timeline: May 18, 2017 through October 28th, 2021</t>
  </si>
  <si>
    <t>Funded Program #: 6572403</t>
  </si>
  <si>
    <t>Project Timeline: October 1, 2018 through December 31th, 2027</t>
  </si>
  <si>
    <t>Funded Program #: 6572404</t>
  </si>
  <si>
    <t>Funded Program #: 6964107</t>
  </si>
  <si>
    <t>Funded Program #: 6964217</t>
  </si>
  <si>
    <t>Funded Program #: 6964218</t>
  </si>
  <si>
    <t>Funded Program #: 6964219</t>
  </si>
  <si>
    <t>Funded Program #: 6964220</t>
  </si>
  <si>
    <t>Funded Program #: 6964221</t>
  </si>
  <si>
    <t>Funded Program #: 6964222</t>
  </si>
  <si>
    <t>Funded Program #: 6964212</t>
  </si>
  <si>
    <t>Funded Program #: 6964223</t>
  </si>
  <si>
    <t>Funded Program #: 6964407</t>
  </si>
  <si>
    <t>Funded Program #: 6964408</t>
  </si>
  <si>
    <t>Funded Program #: 6964411</t>
  </si>
  <si>
    <t>Funded Program #: 6964410</t>
  </si>
  <si>
    <t>Funded Program #: 6964409</t>
  </si>
  <si>
    <t>Funded Program #: 6964412</t>
  </si>
  <si>
    <t>Funded Program #: 6964302</t>
  </si>
  <si>
    <t>Funded Program #: 6964303</t>
  </si>
  <si>
    <t>Funded Program #: 6964108</t>
  </si>
  <si>
    <t>Funded Program #: 6964109</t>
  </si>
  <si>
    <t>Funded Program #: 6964110</t>
  </si>
  <si>
    <t>Funded Program #: 6964224</t>
  </si>
  <si>
    <t>Funded Program #: 6964225</t>
  </si>
  <si>
    <t>Funded Program #: 6964226</t>
  </si>
  <si>
    <t>Funded Program #: 6964413</t>
  </si>
  <si>
    <t>Funded Program #: 6964414</t>
  </si>
  <si>
    <t>Funded Program #: 6964415</t>
  </si>
  <si>
    <t>Funded Program #: 6964416</t>
  </si>
  <si>
    <t>Funded Program #: 6964417</t>
  </si>
  <si>
    <t>Funded Program #: 6964418</t>
  </si>
  <si>
    <t>Funded Program #: 6964419</t>
  </si>
  <si>
    <t>Funded Program #: 515501</t>
  </si>
  <si>
    <t>Funded Program #: 6964420</t>
  </si>
  <si>
    <t>Funded Program #: 6964504</t>
  </si>
  <si>
    <t>Funded Program #: 6964421</t>
  </si>
  <si>
    <t>Funded Program #: 6964505</t>
  </si>
  <si>
    <t>Funded Program #: 515502</t>
  </si>
  <si>
    <t>Funded Program #: 6964506</t>
  </si>
  <si>
    <r>
      <t xml:space="preserve">Funded Program </t>
    </r>
    <r>
      <rPr>
        <i/>
        <sz val="11"/>
        <rFont val="Calibri"/>
        <family val="2"/>
        <scheme val="minor"/>
      </rPr>
      <t>#</t>
    </r>
    <r>
      <rPr>
        <sz val="11"/>
        <rFont val="Calibri"/>
        <family val="2"/>
        <scheme val="minor"/>
      </rPr>
      <t>: 6964507</t>
    </r>
  </si>
  <si>
    <r>
      <t xml:space="preserve">Funded Program </t>
    </r>
    <r>
      <rPr>
        <i/>
        <sz val="11"/>
        <rFont val="Calibri"/>
        <family val="2"/>
        <scheme val="minor"/>
      </rPr>
      <t>#</t>
    </r>
    <r>
      <rPr>
        <sz val="11"/>
        <rFont val="Calibri"/>
        <family val="2"/>
        <scheme val="minor"/>
      </rPr>
      <t>:  6964508</t>
    </r>
  </si>
  <si>
    <t>Funded Program #:  6964509</t>
  </si>
  <si>
    <t>Funded Program #:  6964510</t>
  </si>
  <si>
    <t>Project Timeline: October 1, 2017 through September 30th, 2020</t>
  </si>
  <si>
    <t>Funded Program #: 6964105</t>
  </si>
  <si>
    <t>Funded Program #: 6964104</t>
  </si>
  <si>
    <t>Funded Program #: 6964106</t>
  </si>
  <si>
    <t>Project Timeline: August 1, 2017 through September 30th, 2021</t>
  </si>
  <si>
    <t>Funded Program #: 6964404</t>
  </si>
  <si>
    <t>Project Timeline: October 1, 2019 through October 1st, 2020</t>
  </si>
  <si>
    <t>Funded Program #: 6964115</t>
  </si>
  <si>
    <t>Funded Program #: 6964114</t>
  </si>
  <si>
    <t>Funded Program #: 6964113</t>
  </si>
  <si>
    <t>Funded Program #: 6964111</t>
  </si>
  <si>
    <t>Funded Program #: 6964112</t>
  </si>
  <si>
    <t>Funded Program #: 6964422</t>
  </si>
  <si>
    <t>Funded Program #: 6964304</t>
  </si>
  <si>
    <t>Funded Program #: 6964423</t>
  </si>
  <si>
    <t>Funded Program #: 6964502</t>
  </si>
  <si>
    <t xml:space="preserve">Project Total: $200,000 </t>
  </si>
  <si>
    <t>Breezeway is an older development located between U.S. Highway 1 and the Florida East Coast Railroad north of S R 528.  The area has an inadequate drainage system incapable of preventing flooding of roadways and private property.  This project consists of upgrading the existing drainage system to reduce flooding by installing an exfiltration system. In F Y 2018-2019 a survey was completed and in F Y 2019-2020 design, permitting and construction will be completed. This increases flood protection for homes, businesses and critical public infrastructure.  Each completed flood project increases the level of protection provided in Brevard and reduces risk to people, infrastructure and habitat.  Delaying the project may continue to subject the residents to recurring flooding.</t>
  </si>
  <si>
    <t xml:space="preserve">Project Total: $1,453,500 </t>
  </si>
  <si>
    <t>Project Total: $2,772,412</t>
  </si>
  <si>
    <t xml:space="preserve">Project Total: $1,910,000 </t>
  </si>
  <si>
    <t xml:space="preserve">This project includes diverting two West Port Saint John outfalls into Fay Lake which will serve as a regional stormwater treatment pond.  Project implementation was delayed to fund the Chain of Lakes Project and other flood projects including those in West Cocoa.  Construction is divided into three phases; with Phase 1 and 2 improving the quality of stormwater discharges into the Saint Johns River.  Phase 3 will decrease residential flooding in the area. In F Y 2015-2016 Permitting and design began. In F Y 2020 Permitting and design will be complete. The construction timeline is as follows: F Y 2021 Phase 1, F Y 2027 Phase 2, F Y 2028 Phase 3 contingent on grant funding. This water quality/flood control project protects homes, businesses and critical public infrastructure.  Each completed flood project increases the level of protection provided in Brevard and reduces risk to people, infrastructure and habitat.  </t>
  </si>
  <si>
    <t xml:space="preserve">Project Total: $3,350,000 </t>
  </si>
  <si>
    <t>This project consists of improving the drainage channel and upsizing culverts between S R 520 and Pluckebaum Road and along Pluckebaum Road, Barnett Road, and at Adamson Road and S R 520 in West Cocoa.  This project is a portion of a multiphase regional stormwater improvement plan. In F Y 2018-2021 purchase land and easements, complete design, and permitting and initiate construction. In F Y 2022 completion of construction will occur.  This increases flood protection for homes, businesses and critical public infrastructure.  Each completed flood project increases the level of protection provided in Brevard and reduces risk to people, infrastructure and habitat.  Delaying the project may continue to subject residences to recurring flooding.</t>
  </si>
  <si>
    <t xml:space="preserve">Project Total: $437,239 </t>
  </si>
  <si>
    <t xml:space="preserve">Project Total: $484,393 </t>
  </si>
  <si>
    <t xml:space="preserve">Project Total: $923,270 </t>
  </si>
  <si>
    <t>This project consists of acquisition of repetitive loss properties through the Federal Emergency Management Agency property buy-out program to remove the properties from the flood zones in Rockledge, North Cocoa and North Merritt Island.  This project is dependent on obtaining federal funding. This project removes properties from flood prone areas. In F Y 2020-2021 Land purchases are anticipated to begin. This increases flood protection for homes and critical public infrastructure.  Each completed flood project increases the level of protection provided in Brevard and reduces risk to people, infrastructure, and habitat.  Delaying the project may continue to subject the residents to recurring flooding.</t>
  </si>
  <si>
    <t xml:space="preserve">Project Total: $1,170,500 </t>
  </si>
  <si>
    <t>Funded Program #: Not Applicable</t>
  </si>
  <si>
    <t xml:space="preserve">Project Total: $650,000 </t>
  </si>
  <si>
    <t>This project improves control structures and creates a regional flood impoundment in West Cocoa.  This project is a portion of a multiphase regional stormwater improvement plan. In F Y 2020-2021 Land acquisition, design, and permitting will begin. In  F Y 2022 Completion of construction is expected. This increases flood protection for homes, businesses and critical public infrastructure.  Each completed flood project increases the level of protection provided in Brevard and reduces risk to people, infrastructure and habitat.  Delaying the project may continue to subject residences to recurring flooding.</t>
  </si>
  <si>
    <t>The area of North Merritt Island located north of S R 528 has experienced significant flooding on multiple occasions.  An analysis considering the flood reduction benefits of adding pumps at four North Merritt Island locations found the most cost effective option is the installation of a permanent electrical hydraulic pump with a diesel backup generator on Hall Road to decrease the duration of flooding. In F Y 2016-2017 Planning and initial design was completed. In F Y 2017-2018 Initial land acquisition/easement and permitting occurred. In F Y 2018-2019 Final permitting occurred. In F Y 2019-2020 Construction is  to be complete. This increases flood protection for homes, businesses and critical public infrastructure.  Each completed flood project increases the level of protection provided in Brevard and reduces risk to people, infrastructure and habitat.  Delaying the project may continue to subject residences to recurring flooding.</t>
  </si>
  <si>
    <t xml:space="preserve">Project Total: $1,231,536 </t>
  </si>
  <si>
    <t>Project design includes diverting stormwater runoff from West Crisafulli Road southward towards Church Street through the Florida Inland Navigation District (F I N D) drainage ditch system to an existing outfall that discharges to the west into the Indian River Lagoon to relieve recurring flooding problems on the west side of North Courtenay Parkway. In F Y 2018-2019 F I N D coordination and land acquisition occurred.  In F Y 2019-2020 Phase 2 will begin which is to Initiate construction.  In F Y 2022-2023 Phase 3 will begin which is to Improve conveyance systems. In F Y 2024-2025 Phase 4 will begin which is to Complete construction. This increases flood protection for homes, businesses and critical public infrastructure.  Each completed flood project increases the level of protection provided in Brevard and reduces risk to people, infrastructure and habitat.  Delaying the project may continue to subject residences to recurring flooding.</t>
  </si>
  <si>
    <t>Project Total: $1,082,312</t>
  </si>
  <si>
    <t xml:space="preserve">Project Total: $620,000 </t>
  </si>
  <si>
    <t>Areas in Micco, around Central Avenue, have inadequate drainage and treatment which has resulted in flooding  This project consists of the construction of a stormwater pond to alleviate stormwater runoff issues. This project will increase the capacity of the stormwater system and reduce nutrients in stormwater discharging to the Indian River Lagoon by denitrification and phosphorus binding systems. In F Y 2017-2018 Voluntary acquisition began. In F Y 2018-2020 Survey, Design and Permitting is to be completed. In F Y 2021 Construction will occur, if land acquisition is successful.  This increases flood protection for homes and critical public infrastructure.  Each completed flood project increases the level of protection provided in Brevard and reduces risk to people, infrastructure, and habitat.  Delaying the project may continue to subject the residents to recurring flooding.</t>
  </si>
  <si>
    <t>Project Total: $2,611,187</t>
  </si>
  <si>
    <t xml:space="preserve">Project Total: $108,000 </t>
  </si>
  <si>
    <t xml:space="preserve">Project Total: $135,000 </t>
  </si>
  <si>
    <t>Project will consist of in-line denitrification bubble-up filtration bed driven by stream flow and/or a small pump.  Flow through the bed will remove nitrogen in the stormwater.  This project is anticipated to be in cooperation with the City of Melbourne. In F Y 2019-2020 Design, permitting and construction is to be completed. This project reduces the amount of pollution entering the Indian River Lagoon from stormwater runoff.  Each completed project increases the level of protection provided in Brevard County and reduces risk to people, infrastructure and habitat.  The project aids in satisfying the Federal Clean Water Act.</t>
  </si>
  <si>
    <t xml:space="preserve">Project Total: $1,811,478 </t>
  </si>
  <si>
    <t>This consists of a four (4) acre retention pond and denitrification chamber between Pines Industrial Park and East Coast Railroad.  Land was purchased for $517,668 to improve drainage for Pines Industrial Park and provide treatment for the Barnes Boulevard and U.S. 1 intersection.  Construction and expansion of the new pond will improve drainage and remove nutrients. In F Y 2016-2017 Land acquisition and base materials were obtained for construction. In F Y 2018-2019 Final design, permitting and construction is to be completed. In F Y 2020 Monitoring will occur. This increases flood protection for businesses and critical public infrastructure.  Each completed project increases the level of protection provided in Brevard County and reduces risk to people, infrastructure and habitat.</t>
  </si>
  <si>
    <t xml:space="preserve">Project Total: $211,000 </t>
  </si>
  <si>
    <t>Construct a baffle box to treat stormwater discharging to the Indian River Lagoon from a commercial &amp; residential basin. In F Y 2018-2019  Land acquisition and design is to be completed. In F Y 2019-2020 Construction is to be completed. This project reduces the amount of pollution entering the Indian River Lagoon from stormwater runoff.  Each completed project increases the level of protection provided in Brevard County and reduces risk to people, infrastructure and habitat.  The project aids in satisfying the Federal Clean Water Act.</t>
  </si>
  <si>
    <t xml:space="preserve">Project Total: $110,000 </t>
  </si>
  <si>
    <t xml:space="preserve">Project Total: $60,000 </t>
  </si>
  <si>
    <t>Atlantic Avenue in the Canova Beach Vacation Homesites subdivision is an older development located west of A 1 A.  The area has an inadequate drainage system incapable of preventing flooding of roadways and private property.  This project consists of upgrading the existing drainage system to reduce flooding by installing an exfiltration system. Stormwater Assessments will be contributed to the Public Works construction of this project as part of a pavement rehabilitation project. In F Y 2018-2019 and F Y 2019-2020 Survey, design, permitting, and construction is to be completed.  This increases flood protection for homes and critical public infrastructure.  Each completed flood project increases the level of protection provided in Brevard and reduces risk to people, infrastructure, and habitat.  Delaying the project may continue to subject the residents to recurring flooding.</t>
  </si>
  <si>
    <t xml:space="preserve">Project Total: $922,000 </t>
  </si>
  <si>
    <t>This consists of the modeling, design and installation of denitrification bioreactors in Brevard County drainage ditches within District 5. It addresses nutrient loading by using groundwater/stormwater treatment technologies to intercept nutrient-laden waters prior to discharge into the Indian River Lagoon. In F Y 2014-2015 Modeling/prioritization was completed. In F Y 2016-2017 Top priority sites were designated. In F Y 2018-2019 Highest priority sites were designed. In F Y 2019-2020 Designed sites are to be constructed. In F Y 2020-2024 Additional sites will be identified and constructed.  These channel/ditch denitrification bioreactors will assist the County in meeting nutrient load reductions mandated by the state for the Indian River Lagoon. This project reduces the amount of pollution entering the Indian River Lagoon from stormwater runoff. The project aids in satisfying the Federal Clean Water Act.</t>
  </si>
  <si>
    <t>This consists of the modeling, design and installation of denitrification bioreactors in Brevard County drainage ditches within District 4. It addresses nutrient loading by using groundwater/stormwater treatment technologies to intercept nutrient-laden waters prior to discharge into the Indian River Lagoon. In F Y 2014-2015 Modeling/prioritization was completed. In F Y 2016-2017 Top priority sites were designated. In F Y 2018-2019 Highest priority sites were designed. In F Y 2019-2020 Designed sites are to be constructed. In F Y 2020-2024 Additional sites will be identified and constructed.  These channel/ditch denitrification bioreactors will assist the County in meeting nutrient load reductions mandated by the state for the Indian River Lagoon. This project reduces the amount of pollution entering the Indian River Lagoon from stormwater runoff. The project aids in satisfying the Federal Clean Water Act.</t>
  </si>
  <si>
    <t xml:space="preserve">Project Total: $435,670 </t>
  </si>
  <si>
    <t xml:space="preserve">Project Total: $420,000 </t>
  </si>
  <si>
    <t>Project Total: $1,815,164</t>
  </si>
  <si>
    <t xml:space="preserve">Oyster Gardening is a citizen-based oyster propagation program where juvenile oysters are raised under lagoon-front homeowner's docks and used to populate constructed oyster reefs. The Oyster Gardening program trains local citizens representing over 1,100 shoreline locations as citizen scientists to grow oysters off their dock for lagoon restoration projects.  Oyster Gardening in a necessary component of oyster restoration in Brevard County to stock live native oysters in areas of the lagoon that do not yet have a natural abundance of oysters reproducing and recruiting. In F Y 2015-2018 Live oyster propagation and oyster gardening training workshops occurred. In F Y 2015-2017 3 pilot reefs were tested and demonstration sites were constructed. In F Y 2017-2024 additional reef construction and monitoring will occur.  Oyster restoration is expected  to reduce nutrient pollution, algal blooms, turbidity, and shoreline erosion.   </t>
  </si>
  <si>
    <t>The continuation of restoration efforts initiated through the State Legislature and continuing forward through the Save Our Indian River Lagoon Program. Project is targeting the removal of extensive amounts of organic muck deposits created by decades of runoff, erosion and nutrient loading.  This project will remove 635,000 cubic yards of muck sediment from the Indian River Lagoon within the  Sykes Creek system. This will remove up to 384 tons of nitrogen and 82 tons of total phosphorus contained within the muck deposits. In F Y 2016-2017 Permitting was completed. In F Y 2017-2018 Request for Proposals were conducted and all proposals were rejected. In F Y 2018-2019 the project is to be bid.</t>
  </si>
  <si>
    <t>Project is targeting the removal of extensive amounts of organic muck deposits created by decades of runoff, erosion and nutrient loading.  This project will remove 250,000 cubic yards of muck sediment from the Indian River Lagoon system adjacent to the Eau Gallie River area. This will reduce nutrient fluxes to the lagoon from substances contained within the muck deposits by up to 7,972 pounds of nitrogen per year and 1,482 pounds of phosphorus per year. In F Y 2016-2017 Permitting was initiated under legislative funding. In F Y 2018-2019 multi-year construction will begin.</t>
  </si>
  <si>
    <t>Restoration efforts through the Save Our Indian River Lagoon Program. Project is targeting the removal of extensive amounts of organic muck deposits created by decades of runoff, erosion and nutrient loading.  This project will remove 285,000 cubic yards of muck sediment from the North Indian River lagoon within the Titusville area. In F Y 2018-2019 Permitting and bidding are to be completed, and in F Y 2019-2020 multi-year dredging project will begin.</t>
  </si>
  <si>
    <t>Septic to sewer project for 91 properties on East Merritt Island. Design phase to continue through April 2019. Construction phase to being November 2019.</t>
  </si>
  <si>
    <t>Septic to sewer project for 148 properties on Newfound Harbor, Merritt Island. Design phase to continue through August 2019. Construction phase to being April 2020.</t>
  </si>
  <si>
    <t>Fiscal Year 
2020</t>
  </si>
  <si>
    <t xml:space="preserve">This consists of the modeling, design and installation of denitrification bioreactors in Brevard County drainage ditches. It addresses nutrient loading by using groundwater/stormwater treatment technologies to intercept nutrient-laden waters prior to discharge into the Indian River Lagoon.  These channel/ ditch denitrification bioreactors will assist the County in meeting nutrient load reductions  mandated by the state for the Indian River Lagoon. Land Acquisition and Planning and design will be done in F Y 2020. Construction will be done in F Y 2021. This project reduces the amount of pollution entering the Indian River Lagoon from stormwater runoff. Each completed project increases the level of protection provided in Brevard County and reduces risk to people, infrastructure and habitat. The project aids in satisfying the Federal Clean Water Act.  </t>
  </si>
  <si>
    <t xml:space="preserve">This consists of the modeling, design and installation of denitrification bioreactors in Brevard County drainage ditches. It addresses nutrient loading by using groundwater/stormwater treatment technologies to intercept nutrient-laden waters prior to discharge into the Indian River Lagoon.  These channel/ ditch denitrification bioreactors will assist the County in meeting nutrient load reductions  mandated by the state for the Indian River Lagoon. Land Acquisition and Planning and design will be done in F Y 2020. Construction will be done in F Y 2020 as well. This project reduces the amount of pollution entering the Indian River Lagoon from stormwater runoff. Each completed project increases the level of protection provided in Brevard County and reduces risk to people, infrastructure and habitat. The project aids in satisfying the Federal Clean Water Act.  </t>
  </si>
  <si>
    <t xml:space="preserve">This consists of the design and installation of a denitrification bioreactor at the outfall of an existing Brevard County stormwater pond. It addresses nutrient loading by using groundwater/stormwater treatment technologies to intercept nutrient-laden waters prior to discharge in the Indian River Lagoon. The denitrification bioreactor will assist the county in meeting nutrient load reductions mandated by the state for the Indian River Lagoon. In F Y 2018-2020 Project design will occur, and in F Y 2019-2020 Construction will occur. This project reduces the amount of pollution entering the Indian River Lagoon from stormwater runoff. Each completed project increases the level of protection provided in Brevard County and reduces risk to people, infrastructure and habitat. The project aids in satisfying the Federal Clean Water Act.        </t>
  </si>
  <si>
    <t xml:space="preserve">This consists of the modeling, design and installation of a denitrification bioreactor in a Brevard County drainage ditch. It addresses nutrient loading by using groundwater/stormwater treatment technologies to intercept nutrient-laden waters prior to discharge into the Indian River Lagoon.  These channel/ ditch denitrification bioreactors will assist the County in meeting nutrient load reductions mandated by the state for the Indian River Lagoon. Land Acquisition, planning, design, and construction will be done in F Y 2019-2020. This project reduces the amount of pollution entering the Indian River Lagoon from stormwater runoff. Each completed project increases the level of protection provided in Brevard County and reduces risk to people, infrastructure and habitat. The project aids in satisfying the Federal Clean Water Act. </t>
  </si>
  <si>
    <t>Project Total: $123,030</t>
  </si>
  <si>
    <t>Project Total: $164,390</t>
  </si>
  <si>
    <t>Project Total: $182,735</t>
  </si>
  <si>
    <t>Project Total: $126,498</t>
  </si>
  <si>
    <t>Project Total: $178,876</t>
  </si>
  <si>
    <t>Project Total: $116,800</t>
  </si>
  <si>
    <t>Septic to sewer project for 140 properties in Indian River Isles subdivision. Design phase to continue through February 2019. Construction phase to being October 2019.</t>
  </si>
  <si>
    <t>This project consists of the modeling, design, and installation of a stormwater pond in the upper end of the Eau Gallie drainage system. The pond addresses nutrient loading by using stormwater technologies to intercept nutrient-laden waters prior to discharge into the Indian River Lagoon and assists the County in meeting nutrient load reductions mandated by the state for the Indian River Lagoon.  In F Y 2018-2019 Land acquisition occurred, in F Y 2019-2020 Design will be completed, and in F Y 2019-2020 Construction will begin. This project reduces the amount of pollution entering the Indian River Lagoon from  stormwater runoff. Each completed project increases the level of protection provided in Brevard County and reduces risk to people, infrastructure and habitat. The project aids in satisfying the Federal Clean Water Act.</t>
  </si>
  <si>
    <t>This consists of the modeling, design and installation of denitrification bioreactors beside an existing stormwater pond. It addresses nutrient loading by using groundwater/stormwater treatment technologies to intercept nutrient-laden waters prior to discharge into the Indian River Lagoon.  The denitrification bioreactors will assist the County in meeting nutrient load reductions  mandated by the state for the Indian River Lagoon. Land Acquisition and Planning and design will be done in F Y 2019-2020 and construction will begin. This project reduces the amount of pollution entering the Indian River Lagoon from stormwater runoff. Each completed project increases the level of protection provided in Brevard County and reduces risk to people, infrastructure and habitat. The project aids in satisfying the Federal Clean Water Act.</t>
  </si>
  <si>
    <t>The removal of accumulated muck from 30 canals on central Merritt Island with cost share from District 2 maintenance dredging funds. This project will remove approximately 200,000 cubic yards of muck, 80 tons of nitrogen, and 16 tons of phosphorus. In F Y 2017-2018 permitting was initiated and in F Y 2018-2019 multi-year construction is expected to begin.</t>
  </si>
  <si>
    <t>PROGRAM NAME: STORMWATER</t>
  </si>
  <si>
    <t>PROJECT TITLE: BREEZEWAY D 1</t>
  </si>
  <si>
    <t>PROJECT TITLE: 
WEST COCOA COX ROAD D 1</t>
  </si>
  <si>
    <t>PROJECT TITLE: DITCH OUTFALL DENITRIFICATION D 1</t>
  </si>
  <si>
    <t>PROJECT TITLE: FAY LAKE D 1</t>
  </si>
  <si>
    <t>PROJECT TITLE: 
WEST COCOA 520 - PLUCKEBAUM CONNECTOR D 1</t>
  </si>
  <si>
    <t>PROJECT TITLE: SCOTTSMOOR C D 1</t>
  </si>
  <si>
    <t>PROJECT TITLE: 
SCOTTSMOOR I D 1</t>
  </si>
  <si>
    <t>PROJECT TITLE: DITCH OUTFALL DENITRIFICATION D 2</t>
  </si>
  <si>
    <t>PROJECT TITLE: FEDERAL EMERGENCY MANAGEMENT AGENCY BUYOUT D  2</t>
  </si>
  <si>
    <t>PROJECT TITLE: 
MUD LAKE - WEST COCOA D 2</t>
  </si>
  <si>
    <t>PROJECT TITLE: NATIONAL AERONAUTICS AND SPACE ADMINISTRATION DRAINAGE IMPROVEMENT D  2</t>
  </si>
  <si>
    <t>PROJECT TITLE: WEST CRISAFULLI ROAD - CHURD ROAD DRAINAGE IMPROVEMENTS D 2</t>
  </si>
  <si>
    <t>PROJECT TITLE: DITCH OUTFALL DENITRIFICATION D 3</t>
  </si>
  <si>
    <t>PROJECT TITLE: MICCO CENTRAL D 3</t>
  </si>
  <si>
    <t>PROJECT TITLE: DITCH OUTFALL DENITRIFICATION D 4</t>
  </si>
  <si>
    <t>PROJECT TITLE: JOHNSON JR HIGH POND DENITRIFICATION PHASE 2 D 4</t>
  </si>
  <si>
    <t>PROJECT TITLE: OTTER CREEK BASIN OUTFALL D 4</t>
  </si>
  <si>
    <t>PROJECT TITLE: PINES INDUSTRIAL POND D 4</t>
  </si>
  <si>
    <t>PROJECT TITLE: RUBY ST BAFFLE BOX D 4</t>
  </si>
  <si>
    <t xml:space="preserve">PROJECT TITLE: SUNTREE IN CHANNEL DENITRIFICATION D 4 </t>
  </si>
  <si>
    <t>PROJECT TITLE: ATLANTIC AVENUE D 5</t>
  </si>
  <si>
    <t>PROJECT TITLE: DITCH OUTFALL DENITRIFICATION D 5</t>
  </si>
  <si>
    <t>PROJECT TITLE: FOUNTAINHEAD STORMWATER SYSTEM D 5</t>
  </si>
  <si>
    <t>PROJECT TITLE: HOOVER AND OCEAN PARK STORMWATER IMPROVEMENTS D 5</t>
  </si>
  <si>
    <t>PROJECT TITLE: COUNTY WIDE OYSTER GARDENING</t>
  </si>
  <si>
    <t>PROGRAM NAME: SAVE OUR INDIAN RIVER LAGOON</t>
  </si>
  <si>
    <t>PROJECT TITLE: LIVING SHORELINES OYSTER REEF-BANANA</t>
  </si>
  <si>
    <t>PROJECT TITLE: LIVING SHORELINES OYSTER REEF-BANANA-BREVARD</t>
  </si>
  <si>
    <t>PROJECT TITLE: LIVING SHORELINES OYSTER REEF-CENTRAL</t>
  </si>
  <si>
    <t>PROJECT TITLE: LIVING SHORELINES OYSTER REEF-NORTH</t>
  </si>
  <si>
    <t>PROJECT TITLE: LIVING SHORELINES OYSTER REEF-NORTH-INDIAN RIVER DRIVE</t>
  </si>
  <si>
    <t>PROJECT TITLE: LIVING SHORELINES PLANTING-NORTH-INDIAN RIVER DRIVE</t>
  </si>
  <si>
    <t>PROJECT TITLE: MUCK REMOVAL-BANANA-GRAND CANAL-MUCK</t>
  </si>
  <si>
    <t>PROJECT TITLE: MUCK REMOVAL-BANANA-MERRITT ISLAND PHASE I</t>
  </si>
  <si>
    <t>PROJECT TITLE: MUCK REMOVAL-BANANA-SYKES CREEK MUCK REMOVAL</t>
  </si>
  <si>
    <t>PROJECT TITLE: MUCK REMOVAL-NORTH-EAU GALLIE NORTHWEST-MUCK</t>
  </si>
  <si>
    <t>PROJECT TITLE: MUCK REMOVAL-NORTH-NATIONAL AERONAUTICS AND SPACE ADMINISTRATION CAUSEWAY EAST-MUCK</t>
  </si>
  <si>
    <t>PROGRAM NAME: 
SAVE OUR INDIAN RIVER LAGOON</t>
  </si>
  <si>
    <t>PROJECT TITLE: MUCK REMOVAL-NORTH-ROCKLEDGE B-MUCK</t>
  </si>
  <si>
    <t>PROJECT TITLE: MUCK REMOVAL-NORTH-TITUSVILLE EAST -MUCK</t>
  </si>
  <si>
    <t>PROJECT TITLE: 
MUCK REMOVAL-NORTH-TITUSVILLE WEST- MUCK</t>
  </si>
  <si>
    <t>PROJECT TITLE: 
SEPTIC REMOVAL-BANANA-SYKES CREEK M</t>
  </si>
  <si>
    <t xml:space="preserve">PROJECT TITLE: SEPTIC REMOVAL-BANANA-SYKES CREEK N </t>
  </si>
  <si>
    <t xml:space="preserve">
PROJECT TITLE: SEPTIC REMOVAL-BANANA-SYKES CREEK T </t>
  </si>
  <si>
    <t xml:space="preserve">PROJECT TITLE: SEPTIC REMOVAL-CENTRAL-MICCO </t>
  </si>
  <si>
    <t>PROJECT TITLE: SEPTIC REMOVAL-NORTH-SOUTH BEACHES O</t>
  </si>
  <si>
    <t>PROJECT TITLE: SEPTIC REMOVAL-NORTH-SOUTH BEACHES P</t>
  </si>
  <si>
    <t>PROJECT TITLE: SEPTIC REMOVAL-NORTH-SOUTH CENTRAL C</t>
  </si>
  <si>
    <t>PROJECT TITLE: SEWER LATERALS-BANANA-SATELLITE BEACH PILOT PROJECT</t>
  </si>
  <si>
    <t>PROJECT TITLE: DITCH OUTFALL DENITRIFICATION-BANANA-BASIN 388</t>
  </si>
  <si>
    <t>PROJECT TITLE: DITCH OUTFALL DENITRIFICATION-BANANA-BASIN 476</t>
  </si>
  <si>
    <t>PROJECT TITLE: DITCH OUTFALL DENITRIFICATION-BANANA-BASIN 650</t>
  </si>
  <si>
    <t>PROJECT TITLE: DITCH OUTFALL DENITRIFICATION-BANANA-BASIN 815</t>
  </si>
  <si>
    <t>PROJECT TITLE: DITCH OUTFALL DENITRIFICATION-BANANA-BASIN 901</t>
  </si>
  <si>
    <t>PROJECT TITLE: DITCH OUTFALL DENITRIFICATION-BANANA-BASIN 963</t>
  </si>
  <si>
    <t>PROJECT TITLE: DITCH OUTFALL DENITRIFICATION-BANANA-BASIN 973</t>
  </si>
  <si>
    <t>PROJECT TITLE: DITCH OUTFALL DENITRIFICATION-BANANA-BASIN 989</t>
  </si>
  <si>
    <t>PROJECT TITLE: DITCH OUTFALL DENITRIFICATION-BANANA-BASIN 992</t>
  </si>
  <si>
    <t>PROJECT TITLE: DITCH OUTFALL DENITRIFICATION-BANANA-BASIN 1304</t>
  </si>
  <si>
    <t>PROJECT TITLE: DITCH OUTFALL DENITRIFICATION-BANANA-BASIN 1317</t>
  </si>
  <si>
    <t>PROJECT TITLE: DITCH OUTFALL DENITRIFICATION-BANANA-BASIN 1350</t>
  </si>
  <si>
    <t>PROJECT TITLE: DITCH OUTFALL DENITRIFICATION-BANANA-BASIN 1343</t>
  </si>
  <si>
    <t>PROJECT TITLE: DITCH OUTFALL DENITRIFICATION-BANANA-BASIN 1329</t>
  </si>
  <si>
    <t>PROJECT TITLE: DITCH OUTFALL DENITRIFICATION-BANANA-BASIN 1366</t>
  </si>
  <si>
    <t>PROJECT TITLE: DITCH OUTFALL DENITRIFICATION-CENTRAL-BASIN 1562</t>
  </si>
  <si>
    <t>PROJECT TITLE: DITCH OUTFALL DENITRIFICATION-CENTRAL-BASIN 1762</t>
  </si>
  <si>
    <t>PROJECT TITLE: DITCH OUTFALL DENITRIFICATION-NORTH-BASIN 408</t>
  </si>
  <si>
    <t>PROJECT TITLE: DITCH OUTFALL DENITRIFICATION-NORTH-BASIN 454</t>
  </si>
  <si>
    <t>PROJECT TITLE: DITCH OUTFALL DENITRIFICATION-NORTH-BASIN 626</t>
  </si>
  <si>
    <t>PROJECT TITLE: DITCH OUTFALL DENITRIFICATION-NORTH-BASIN 1077</t>
  </si>
  <si>
    <t>PROJECT TITLE: DITCH OUTFALL DENITRIFICATION-NORTH-BASIN 1078</t>
  </si>
  <si>
    <t>PROJECT TITLE: DITCH OUTFALL DENITRIFICATION-NORTH-BASIN 1151</t>
  </si>
  <si>
    <t>PROJECT TITLE: DITCH OUTFALL DENITRIFICATION-NORTH-BASIN 1256</t>
  </si>
  <si>
    <t>PROJECT TITLE: DITCH OUTFALL DENITRIFICATION-NORTH-BASIN 1273</t>
  </si>
  <si>
    <t>PROJECT TITLE: DITCH OUTFALL DENITRIFICATION-NORTH-BASIN 1298</t>
  </si>
  <si>
    <t>PROJECT TITLE: DITCH OUTFALL DENITRIFICATION-NORTH-BASIN 1301</t>
  </si>
  <si>
    <t>PROJECT TITLE: DITCH OUTFALL DENITRIFICATION-NORTH-BASIN 1324</t>
  </si>
  <si>
    <t>PROJECT TITLE: DITCH OUTFALL DENITRIFICATION-NORTH-BASIN 1335</t>
  </si>
  <si>
    <t>PROJECT TITLE: DITCH OUTFALL DENITRIFICATION-NORTH-BASIN 1342</t>
  </si>
  <si>
    <t>PROJECT TITLE: DITCH OUTFALL DENITRIFICATION-NORTH-BASIN 1349</t>
  </si>
  <si>
    <t>PROJECT TITLE: DITCH OUTFALL DENITRIFICATION-NORTH-BASIN 1367</t>
  </si>
  <si>
    <t>PROJECT TITLE: DITCH OUTFALL DENITRIFICATION-NORTH-BASIN 1368</t>
  </si>
  <si>
    <t>PROJECT TITLE: DITCH OUTFALL DENITRIFICATION-NORTH-BASIN 1377</t>
  </si>
  <si>
    <t>PROJECT TITLE: DITCH OUTFALL DENITRIFICATION-NORTH-BASIN 1399</t>
  </si>
  <si>
    <t>PROJECT TITLE: DITCH OUTFALL DENITRIFICATION-NORTH-BASIN 1409</t>
  </si>
  <si>
    <t>PROJECT TITLE: DITCH OUTFALL DENITRIFICATION-NORTH-BASIN 1416</t>
  </si>
  <si>
    <t>PROJECT TITLE: DITCH OUTFALL DENITRIFICATION-NORTH-BASIN 1419</t>
  </si>
  <si>
    <t>PROJECT TITLE: DITCH OUTFALL DENITRIFICATION-NORTH-BASIN 1434</t>
  </si>
  <si>
    <t>PROJECT TITLE: DITCH OUTFALL DENITRIFICATION-NORTH-BASIN 1439</t>
  </si>
  <si>
    <t>PROJECT TITLE: DITCH OUTFALL DENITRIFICATION-NORTH-BASIN 1445</t>
  </si>
  <si>
    <t>PROJECT TITLE: DITCH OUTFALL DENITRIFICATION-NORTH-FLOUNDER CREEK POND</t>
  </si>
  <si>
    <t>PROJECT TITLE: WET POND-NORTH-HUNTINGTON POND DENITRIFICATION RETROFIT</t>
  </si>
  <si>
    <t>PROJECT TITLE: DITCH OUTFALL DENITRIFICATION-NORTH-JOHNS ROAD POND</t>
  </si>
  <si>
    <t>PROJECT TITLE: WET POND-NORTH-KINGSMILL AURORA PHASE I I</t>
  </si>
  <si>
    <t>PROJECT TITLE: JOHNS ROAD BASIN 51 NORTH DITCH DENITRIFICATION D 1</t>
  </si>
  <si>
    <t>PROJECT TITLE: BURKHOLM ROAD BASIN 100 NORTH DITCH DENITRIFICATION D 1</t>
  </si>
  <si>
    <t>PROJECT TITLE: WILEY ROAD BASIN 193 NORTH DITCH DENITRIFICATION D 1</t>
  </si>
  <si>
    <t>PROJECT TITLE: CARTER ROAD BASIN 115 NORTH DITCH DENITRIFICATION D 1</t>
  </si>
  <si>
    <t>PROJECT TITLE: BROADWAY POND BASIN 832 NORTH DITCH DENITRIFICATION D 1</t>
  </si>
  <si>
    <t>PROJECT TITLE: PUBLIC WORKS BIOREACTOR-BASIN 1298 NORTH D 4</t>
  </si>
  <si>
    <t>PROJECT TITLE: FLEMING GRANT BASIN 2134 CENTRAL DITCH DENITRIFICATION D 3</t>
  </si>
  <si>
    <t>PROJECT TITLE: SEA GULL BIOREACTOR-BASIN 1304 BANANA D 4</t>
  </si>
  <si>
    <t>Project TimeLine: September 30, 2018 through September 30th, 2021</t>
  </si>
  <si>
    <t xml:space="preserve">Project is removing approximately 125,000 cubic yards of muck sediment from the Indian River Lagoon within the Rockledge B project area. In F Y 2019-2020 Permitting will be completed and in F Y 2020-2021 project is to be bid. </t>
  </si>
  <si>
    <t>The continuation of restoration efforts initiated through the State Legislature and continuing forward through the Save Our Indian River lagoon Program. Project is targeting the removal of extensive amounts of organic muck deposits created by decades of runoff, erosion and nutrient loading.  This project will remove 600,000 cubic yards of muck sediment from the Indian River Lagoon within the Grand Canal system. This will remove up to 384 tons of nitrogen and 82 tons of total phosphorus contained within the muck deposits. In F Y 2016-2017 Permitting was completed. In F Y 2018-2019 Project bid occurred. Construction will occur for multiple years.</t>
  </si>
  <si>
    <t>The objective of this project is to construct oyster bars along 140 linear feet of shoreline in the North Indian River Lagoon. The target shoreline is located adjacent to a historically significant site (City Point Community Church in Cocoa) owned by Brevard County. Creating oyster bars will help to filter excess nutrients and suspended solids from the lagoon, remove pollutants, and improve water quality, ultimately allowing for seagrass growth and reducing the number of algal blooms in the system.</t>
  </si>
  <si>
    <t>The objective of this project is to construct 30,900 square feet of oyster bars along the shoreline in the North Indian River Lagoon. Creating oyster bars will help to filter excess nutrients and suspended solids from the lagoon, remove pollutants, and improve water quality, ultimately allowing for seagrass growth and reducing the number of algal blooms in the system.</t>
  </si>
  <si>
    <t>The objective of this project is to construct 4,776 square feet of oyster bars along the shoreline in the Central Indian River Lagoon. Creating oyster bars will help to filter excess nutrients and suspended solids from the lagoon, remove pollutants, and improve water quality, ultimately allowing for seagrass growth and reducing the number of algal blooms in the system.</t>
  </si>
  <si>
    <t>The objective of this project is to construct oyster bars along 500 linear feet of shoreline in the Banana River Lagoon. Creating oyster bars will help to filter excess nutrients and suspended solids from the lagoon, remove pollutants, and improve water quality, ultimately allowing for seagrass growth and reducing the number of algal blooms in the system.</t>
  </si>
  <si>
    <t>The objective of this project is to construct 27,612 square feet of oyster bars along the shoreline in the Banana River Lagoon. Creating oyster bars will help to filter excess nutrients and suspended solids from the lagoon, remove pollutants, and improve water quality, ultimately allowing for seagrass growth and reducing the number of algal blooms in the system.</t>
  </si>
  <si>
    <t>The Ocean Park Subdivision and the areas to the south have inadequate drainage and treatment which has resulted in additional flooding despite the initial Indialantic Stormwater Improvement projects of 2006 and 2011.  This project will increase the capacity of the stormwater system and reduce nutrients in stormwater discharging to the Indian River Lagoon. This increases flood protection for homes and critical public infrastructure.  Each completed flood project increases the level of protection provided in Brevard and reduces risk to people, infrastructure, and habitat.  Delaying the project may continue to subject the residents to recurring flooding. In F Y 2018-2019 Survey, design and permitting were initiated. In F Y 2019-2020 Design and permitting are to be completed with Construction initiated. In F Y 2021 Construction is to be completed.</t>
  </si>
  <si>
    <t>This consists of the modeling, design, and installation of a denitrification bioreactor.  It addresses nutrient loading by using groundwater/stormwater treatment technologies to intercept nutrient-laden waters prior to discharge into the Indian River Lagoon.  The in-channel denitrification bioreactors will assist the County in meeting nutrient load reductions mandated by the state for the Indian River Lagoon. In F Y 2017-2019 Design and permitting is to be completed. In F Y 2019-2020 Construction and monitoring is to be completed. This project reduces the amount of pollution entering the Indian River Lagoon from stormwater runoff.  Each completed project increases the level of protection provided in Brevard County and reduces risk to people, infrastructure and habitat.  The project aids in satisfying the Federal Clean Water Act.</t>
  </si>
  <si>
    <t>The existing 2.8 acre retention pond was retrofitted to route low flows through three parallel chambers of denitrification and phosphorus sorption media. Modifications to this system will be made to ascertain the effect on the removal efficiency of the system.  F Y 18 Original system construction completed. In F Y 2018-2019 Monitoring was conducted. In F Y 2019-2020 Modification to enhance the system is planned.  This project reduces the amount of pollution entering the Indian River Lagoon from stormwater runoff.  Each completed project increases the level of protection provided in Brevard County and reduces risk to people, infrastructure and habitat.  The project aids in satisfying the Federal Clean Water Act.</t>
  </si>
  <si>
    <t xml:space="preserve">This consists of the modeling, design and installation of denitrification bioreactors in Brevard County drainage ditches within District 3.  It addresses nutrient loading by using groundwater/stormwater treatment technologies to intercept nutrient-laden waters prior to discharge into the Indian River Lagoon. In F Y 2014-2015 Modeling/prioritization was completed. In F Y 2016-2017 Top priority sites were designated. In F Y 2018-2019 Highest priority sites were designed. In F Y 2019-2020 Designed sites are to be constructed. In F Y 2020-2024 Additional sites will be identified and constructed.  These channel/ditch denitrification bioreactors will assist the County in meeting nutrient load reductions mandated by the state for the Indian River Lagoon. This project reduces the amount of pollution entering the Indian River Lagoon from stormwater runoff.  The project aids in satisfying the Federal Clean Water Act. </t>
  </si>
  <si>
    <t>This consists of the modeling, design and installation of denitrification bioreactors in Brevard County drainage ditches within District 2.  It addresses nutrient loading by using groundwater/stormwater treatment technologies to intercept nutrient-laden waters prior to discharge into the Indian River Lagoon. In F Y 2014-2015 Modeling/prioritization was completed. In F Y 2016-2017 Top priority sites were designated. In F Y 2018-2019 Highest priority sites were designed. In F Y 2019-2020 Designed sites are to be constructed. In F Y 2020-2024 Additional sites will be identified and constructed.  These channel/ditch denitrification bioreactors will assist the County in meeting nutrient load reductions mandated by the state for the Indian River Lagoon. This project reduces the amount of pollution entering the Indian River Lagoon from stormwater runoff.  The project aids in satisfying the Federal Clean Water Act.</t>
  </si>
  <si>
    <t>This consists of the modeling, design and installation of denitrification bioreactors in Brevard County drainage ditches within District 1.  It addresses nutrient loading by using groundwater/stormwater treatment technologies to intercept nutrient-laden waters prior to discharge into the Indian River Lagoon. In F Y 2014-2015 Modeling/prioritization was completed. In F Y 2016-2017 Top priority sites were designated. In F Y 2018-2019 Highest priority sites were designed. In F Y 2020-2024 Additional sites will be identified and constructed.  These channel/ditch denitrification bioreactors will assist the County in meeting nutrient load reductions mandated by the state for the Indian River Lagoon. This project reduces the amount of pollution entering the Indian River Lagoon from stormwater runoff.  The project aids in satisfying the Federal Clean Water Act.</t>
  </si>
  <si>
    <t>This construction phase consists of drainage improvements along Cox Road from Wright Street to S R 520.  This project increases flood protection for homes, businesses and critical public infrastructure.  Currently, multiple businesses along this segment of Cox Road experience finished floor flooding.  Cox Road overtops, several side streets become impassable, flows east, and many parking areas are too deeply flooded to use. In F Y 2011-2012 Engineering and permitting completed.  In F Y 2018-2019 Right of Way acquisition, additional modeling and documentation were completed. In F Y 2022-2023 Final design will be completed and in  F Y 2023-2024 Construction will bicomplete.  This increases flood protection for homes, businesses and critical public infrastructure.  Each completed flood project increases the level of protection provided in Brevard and reduces risk to people, infrastructure, and habitat.</t>
  </si>
  <si>
    <t>The proposed bioreactor denitrification system will provide water quality treatment for a 525-acre  drainage basin currently discharging untreated stormwater to the Indian River Lagoon.  The project is located in North Brevard County on the north side of Wheeler Road, east of U.S. Highway 1.  A denitrification chamber system will be installed on Florida Inland Navigation District property and will assist in meeting nutrient load reductions. In F Y 2018-2019 Land Lease Agreement will be completed, design will be completed and permitting will be completed. In F Y 2019-2020 Construction is to be completed.  This project reduces the amount of pollution entering the Indian River Lagoon from stormwater runoff.  Each completed project increases the level of protection provided in Brevard County and reduces risk to people, infrastructure and habitat.  The project aids in satisfying the Federal Clean Water Act.</t>
  </si>
  <si>
    <t>The Fountainhead stormwater system is located in a residential area in the City of Melbourne and receives runoff from 234.65 acres of surrounding residential land use.  The system discharges through a series of canals leading to the Eau Gallie River with final discharge to the lagoon. Two offline denitrification bioreactor chambers will be installed adjacent to the pond. This project reduces the amount of pollution entering the Indian River Lagoon from stormwater runoff.  In F Y 2016-2017 Materials were ordered for construction and sampling plans were prepared and approved. In F Y 2018-2019 Design and permitting are to be completed and in F Y 2018-2019 Educational outreach materials were prepared. In F Y 2019-2020 Construction and monitoring are to be completed. Each project increases the level of protection provided in Brevard County and reduces risk to people, infrastructure and habitat.  The project aids in satisfying the Federal Clean Water Act.</t>
  </si>
  <si>
    <t>Restoration efforts through the Save Our Indian River Lagoon Program. Project is targeting the removal of extensive amounts of organic muck deposits created by decades of runoff, erosion and nutrient loading.  This project will remove 115,000 cubic yards of muck sediment from the North Indian River Lagoon within the Titusville area. This will remove up to 409 tons of nitrogen and 87 tons of total phosphorus contained within the muck deposits. In F Y 2018-2019 Permitting and bidding is to be completed, and in F Y 2019-2020 multi-year dredging project will begin.</t>
  </si>
  <si>
    <t>Restoration efforts through the Save Our Indian River Lagoon Program. Project is targeting the removal of extensive amounts of organic muck deposits created by decades of runoff, erosion and nutrient loading.  This project will remove 90,000 cubic yards of muck sediment from the North Indian River Lagoon within the Titusville area. In F Y 2018-2019 Permitting and bidding is to be completed, and in F Y 2019-2020 multi-year dredging project will begin.</t>
  </si>
  <si>
    <t>This consists of the design and installation of a denitrification bioreactor at the outfall of an existing Brevard County stormwater pond. It addresses nutrient loading by using groundwater/stormwater treatment technologies to intercept nutrient-laden waters prior to discharge in the Indian River Lagoon. The denitrification bioreactor will assist the county in meeting nutrient load reductions mandated by the state for the Indian River Lagoon. In F Y 2018-2020 Project design will occur, and in F Y 2019-2020 Construction will occur. This project reduces the amount of pollution entering the Indian River Lagoon from stormwater runoff. Each completed project increases the level of protection provided in Brevard County and reduces risk to people, infrastructure and habitat. The project aids in satisfying the Federal Clean Water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</si>
</sst>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quot;$&quot;#,##0\)"/>
  </numFmts>
  <fonts count="30" x14ac:knownFonts="1">
    <font>
      <sz val="11"/>
      <color theme="1"/>
      <name val="Calibri"/>
      <family val="2"/>
      <scheme val="minor"/>
    </font>
    <font>
      <sz val="11"/>
      <color theme="1"/>
      <name val="Calibri"/>
      <family val="2"/>
      <scheme val="minor"/>
    </font>
    <font>
      <sz val="9"/>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9"/>
      <color theme="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sz val="10"/>
      <name val="Calibri"/>
      <family val="2"/>
      <scheme val="minor"/>
    </font>
    <font>
      <sz val="8"/>
      <name val="Calibri"/>
      <family val="2"/>
      <scheme val="minor"/>
    </font>
    <font>
      <b/>
      <sz val="11"/>
      <color theme="1"/>
      <name val="Calibri"/>
      <family val="2"/>
      <scheme val="minor"/>
    </font>
    <font>
      <b/>
      <i/>
      <sz val="11"/>
      <name val="Calibri"/>
      <family val="2"/>
      <scheme val="minor"/>
    </font>
    <font>
      <i/>
      <sz val="11"/>
      <name val="Calibri"/>
      <family val="2"/>
      <scheme val="minor"/>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8389">
    <xf numFmtId="0" fontId="0" fillId="0" borderId="0"/>
    <xf numFmtId="0" fontId="9" fillId="0" borderId="1">
      <alignment horizontal="centerContinuous"/>
    </xf>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3" fontId="13"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alignment vertical="top"/>
    </xf>
    <xf numFmtId="0" fontId="12" fillId="0" borderId="0"/>
    <xf numFmtId="0" fontId="14"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22" fillId="0" borderId="0" applyFont="0" applyFill="0" applyBorder="0" applyAlignment="0" applyProtection="0"/>
    <xf numFmtId="9" fontId="2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23" fillId="0" borderId="0">
      <alignment horizontal="center"/>
    </xf>
    <xf numFmtId="0" fontId="12" fillId="0" borderId="0"/>
    <xf numFmtId="0" fontId="12" fillId="0" borderId="0"/>
    <xf numFmtId="2" fontId="23" fillId="0" borderId="0">
      <alignment horizont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55">
    <xf numFmtId="0" fontId="0" fillId="0" borderId="0" xfId="0"/>
    <xf numFmtId="0" fontId="4" fillId="0" borderId="0" xfId="0" applyFont="1" applyBorder="1"/>
    <xf numFmtId="0" fontId="4" fillId="0" borderId="0" xfId="0" applyFont="1" applyBorder="1" applyAlignment="1">
      <alignment horizontal="left"/>
    </xf>
    <xf numFmtId="0" fontId="5" fillId="0" borderId="0" xfId="0" applyFont="1" applyBorder="1"/>
    <xf numFmtId="164" fontId="0" fillId="0" borderId="0" xfId="0" applyNumberFormat="1"/>
    <xf numFmtId="0" fontId="7" fillId="0" borderId="0" xfId="0" quotePrefix="1" applyFont="1"/>
    <xf numFmtId="0" fontId="5" fillId="0" borderId="0" xfId="0" applyFont="1" applyBorder="1" applyAlignment="1"/>
    <xf numFmtId="0" fontId="6" fillId="0" borderId="0" xfId="0" applyFont="1" applyBorder="1" applyAlignment="1"/>
    <xf numFmtId="0" fontId="4" fillId="0" borderId="0" xfId="0" applyFont="1" applyBorder="1" applyAlignment="1">
      <alignment vertical="top" wrapText="1"/>
    </xf>
    <xf numFmtId="0" fontId="6" fillId="0" borderId="0" xfId="0" applyFont="1" applyBorder="1" applyAlignment="1">
      <alignment horizontal="left"/>
    </xf>
    <xf numFmtId="0" fontId="4" fillId="0" borderId="0" xfId="0" applyFont="1" applyBorder="1" applyAlignment="1">
      <alignment horizontal="center" vertical="center" wrapText="1"/>
    </xf>
    <xf numFmtId="164" fontId="5" fillId="0" borderId="0" xfId="0" applyNumberFormat="1" applyFont="1" applyBorder="1"/>
    <xf numFmtId="0" fontId="0" fillId="0" borderId="0" xfId="0" applyBorder="1"/>
    <xf numFmtId="0" fontId="4" fillId="0" borderId="0" xfId="0" applyFont="1" applyFill="1" applyBorder="1" applyAlignment="1">
      <alignment horizontal="center" vertical="center" wrapText="1"/>
    </xf>
    <xf numFmtId="164" fontId="4" fillId="0" borderId="0" xfId="0" applyNumberFormat="1" applyFont="1" applyBorder="1" applyAlignment="1">
      <alignment horizontal="left"/>
    </xf>
    <xf numFmtId="164" fontId="4" fillId="0" borderId="0" xfId="0" applyNumberFormat="1" applyFont="1" applyBorder="1" applyAlignment="1">
      <alignment horizontal="center" vertical="center" wrapText="1"/>
    </xf>
    <xf numFmtId="0" fontId="8" fillId="0" borderId="0" xfId="0" applyFont="1" applyBorder="1" applyAlignment="1">
      <alignment vertical="top"/>
    </xf>
    <xf numFmtId="0" fontId="5" fillId="0" borderId="0" xfId="0" applyFont="1" applyBorder="1" applyAlignment="1">
      <alignment vertical="top"/>
    </xf>
    <xf numFmtId="0" fontId="4" fillId="0" borderId="0" xfId="0" applyFont="1" applyBorder="1" applyAlignment="1">
      <alignment vertical="center" wrapText="1"/>
    </xf>
    <xf numFmtId="164" fontId="3" fillId="0" borderId="0" xfId="0" applyNumberFormat="1" applyFont="1" applyBorder="1" applyAlignment="1"/>
    <xf numFmtId="0" fontId="24" fillId="0" borderId="0" xfId="0" applyFont="1" applyBorder="1" applyAlignment="1"/>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0" fontId="5" fillId="0" borderId="0" xfId="0" applyFont="1" applyFill="1" applyBorder="1"/>
    <xf numFmtId="44" fontId="4" fillId="0" borderId="0" xfId="0" applyNumberFormat="1" applyFont="1" applyBorder="1" applyAlignment="1">
      <alignment horizontal="center" vertical="center" wrapText="1"/>
    </xf>
    <xf numFmtId="44" fontId="4" fillId="0" borderId="0" xfId="0" applyNumberFormat="1" applyFont="1" applyBorder="1" applyAlignment="1">
      <alignment vertical="top" wrapText="1"/>
    </xf>
    <xf numFmtId="44" fontId="5" fillId="0" borderId="0" xfId="0" applyNumberFormat="1" applyFont="1" applyBorder="1"/>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164" fontId="26" fillId="0" borderId="0" xfId="0" applyNumberFormat="1" applyFont="1" applyBorder="1" applyAlignment="1">
      <alignment horizontal="left"/>
    </xf>
    <xf numFmtId="164" fontId="3" fillId="0" borderId="0" xfId="0" applyNumberFormat="1" applyFont="1" applyBorder="1" applyAlignment="1">
      <alignment horizontal="left"/>
    </xf>
    <xf numFmtId="0" fontId="27" fillId="0" borderId="0" xfId="0" applyFont="1"/>
    <xf numFmtId="164" fontId="28" fillId="0" borderId="0" xfId="0" applyNumberFormat="1" applyFont="1" applyBorder="1" applyAlignment="1">
      <alignment horizontal="left" indent="1"/>
    </xf>
    <xf numFmtId="164" fontId="6" fillId="0" borderId="0" xfId="0" applyNumberFormat="1" applyFont="1" applyBorder="1" applyAlignment="1">
      <alignment horizontal="left"/>
    </xf>
    <xf numFmtId="164" fontId="3" fillId="0" borderId="0" xfId="0" applyNumberFormat="1" applyFont="1" applyBorder="1" applyAlignment="1">
      <alignment horizontal="left"/>
    </xf>
    <xf numFmtId="0" fontId="25" fillId="0" borderId="3" xfId="0" applyFont="1" applyBorder="1" applyAlignment="1">
      <alignment horizontal="left" vertical="center" wrapText="1"/>
    </xf>
    <xf numFmtId="0" fontId="25" fillId="0" borderId="4" xfId="0" applyFont="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164" fontId="3" fillId="0" borderId="6" xfId="0" applyNumberFormat="1" applyFont="1" applyBorder="1" applyAlignment="1">
      <alignment horizontal="left"/>
    </xf>
    <xf numFmtId="164" fontId="3" fillId="0" borderId="7" xfId="0" applyNumberFormat="1" applyFont="1" applyBorder="1" applyAlignment="1">
      <alignment horizontal="left"/>
    </xf>
    <xf numFmtId="164" fontId="28" fillId="0" borderId="6" xfId="0" applyNumberFormat="1" applyFont="1" applyBorder="1" applyAlignment="1">
      <alignment horizontal="left" indent="1"/>
    </xf>
    <xf numFmtId="164" fontId="6" fillId="0" borderId="7" xfId="0" applyNumberFormat="1" applyFont="1" applyBorder="1" applyAlignment="1">
      <alignment horizontal="left"/>
    </xf>
    <xf numFmtId="164" fontId="28" fillId="0" borderId="8" xfId="0" applyNumberFormat="1" applyFont="1" applyBorder="1" applyAlignment="1">
      <alignment horizontal="left" indent="1"/>
    </xf>
    <xf numFmtId="164" fontId="6" fillId="0" borderId="9" xfId="0" applyNumberFormat="1" applyFont="1" applyBorder="1" applyAlignment="1">
      <alignment horizontal="left"/>
    </xf>
    <xf numFmtId="164" fontId="6" fillId="0" borderId="10" xfId="0" applyNumberFormat="1" applyFont="1" applyBorder="1" applyAlignment="1">
      <alignment horizontal="left"/>
    </xf>
    <xf numFmtId="164" fontId="3" fillId="0" borderId="0" xfId="0" applyNumberFormat="1" applyFont="1" applyBorder="1" applyAlignment="1">
      <alignment horizontal="left"/>
    </xf>
    <xf numFmtId="0" fontId="4" fillId="0" borderId="0" xfId="0" applyFont="1" applyBorder="1" applyAlignment="1">
      <alignment horizontal="left" vertical="top" wrapText="1"/>
    </xf>
    <xf numFmtId="164" fontId="3" fillId="0" borderId="0" xfId="0" applyNumberFormat="1" applyFont="1" applyBorder="1" applyAlignment="1">
      <alignment horizontal="left"/>
    </xf>
    <xf numFmtId="164" fontId="2" fillId="0" borderId="0" xfId="0" applyNumberFormat="1" applyFont="1" applyFill="1" applyBorder="1" applyAlignment="1">
      <alignment horizontal="center" vertical="center"/>
    </xf>
    <xf numFmtId="0" fontId="4" fillId="0" borderId="0" xfId="0" applyFont="1" applyBorder="1" applyAlignment="1">
      <alignment horizontal="left" vertical="top"/>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1308">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border diagonalUp="0" diagonalDown="0">
        <left/>
        <right style="medium">
          <color indexed="64"/>
        </right>
        <vertical/>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border diagonalUp="0" diagonalDown="0">
        <left style="medium">
          <color indexed="64"/>
        </left>
        <right/>
        <vertical/>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ustomXml" Target="../customXml/item3.xml"/><Relationship Id="rId16" Type="http://schemas.openxmlformats.org/officeDocument/2006/relationships/worksheet" Target="worksheets/sheet16.xml"/><Relationship Id="rId107" Type="http://schemas.openxmlformats.org/officeDocument/2006/relationships/styles" Target="style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customXml" Target="../customXml/item4.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externalLink" Target="externalLinks/externalLink1.xml"/><Relationship Id="rId108"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alcChain" Target="calcChain.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ustomXml" Target="../customXml/item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00000000}" name="Table142177" displayName="Table142177" ref="A14:I25" totalsRowShown="0" headerRowDxfId="1307" dataDxfId="1305" headerRowBorderDxfId="1306" tableBorderDxfId="1304">
  <tableColumns count="9">
    <tableColumn id="1" xr3:uid="{00000000-0010-0000-0000-000001000000}" name="Revenue or Expense Category" dataDxfId="1303"/>
    <tableColumn id="3" xr3:uid="{00000000-0010-0000-0000-000003000000}" name="All Prior Fiscal Years" dataDxfId="1302"/>
    <tableColumn id="4" xr3:uid="{00000000-0010-0000-0000-000004000000}" name="Fiscal Year 2019" dataDxfId="1301"/>
    <tableColumn id="5" xr3:uid="{00000000-0010-0000-0000-000005000000}" name="Fiscal Year 2020" dataDxfId="1300"/>
    <tableColumn id="6" xr3:uid="{00000000-0010-0000-0000-000006000000}" name="Fiscal Year 2021" dataDxfId="1299"/>
    <tableColumn id="7" xr3:uid="{00000000-0010-0000-0000-000007000000}" name="Fiscal Year 2022" dataDxfId="1298"/>
    <tableColumn id="8" xr3:uid="{00000000-0010-0000-0000-000008000000}" name="Fiscal Year 2023" dataDxfId="1297"/>
    <tableColumn id="9" xr3:uid="{00000000-0010-0000-0000-000009000000}" name="Fiscal Year  _x000a_2024 &amp; Future" dataDxfId="1296"/>
    <tableColumn id="10" xr3:uid="{00000000-0010-0000-0000-00000A000000}" name="Total Revenue" dataDxfId="129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09000000}" name="Table141881" displayName="Table141881" ref="A14:I25" totalsRowShown="0" headerRowDxfId="1182" dataDxfId="1180" headerRowBorderDxfId="1181" tableBorderDxfId="1179">
  <tableColumns count="9">
    <tableColumn id="1" xr3:uid="{00000000-0010-0000-0900-000001000000}" name="Revenue or Expense Category" dataDxfId="1178"/>
    <tableColumn id="3" xr3:uid="{00000000-0010-0000-0900-000003000000}" name="All Prior Fiscal Years" dataDxfId="1177"/>
    <tableColumn id="4" xr3:uid="{00000000-0010-0000-0900-000004000000}" name="Fiscal Year 2019" dataDxfId="1176"/>
    <tableColumn id="5" xr3:uid="{00000000-0010-0000-0900-000005000000}" name="Fiscal Year 2020" dataDxfId="1175"/>
    <tableColumn id="6" xr3:uid="{00000000-0010-0000-0900-000006000000}" name="Fiscal Year 2021" dataDxfId="1174"/>
    <tableColumn id="7" xr3:uid="{00000000-0010-0000-0900-000007000000}" name="Fiscal Year 2022" dataDxfId="1173"/>
    <tableColumn id="8" xr3:uid="{00000000-0010-0000-0900-000008000000}" name="Fiscal Year 2023" dataDxfId="1172"/>
    <tableColumn id="9" xr3:uid="{00000000-0010-0000-0900-000009000000}" name="Fiscal Year  _x000a_2024 &amp; Future" dataDxfId="1171"/>
    <tableColumn id="10" xr3:uid="{00000000-0010-0000-0900-00000A000000}" name="Total Revenue" dataDxfId="117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63000000}" name="Table14113478" displayName="Table14113478" ref="A14:I25" totalsRowShown="0" headerRowDxfId="12" dataDxfId="10" headerRowBorderDxfId="11" tableBorderDxfId="9">
  <tableColumns count="9">
    <tableColumn id="1" xr3:uid="{00000000-0010-0000-6300-000001000000}" name="Revenue or Expense Category" dataDxfId="8"/>
    <tableColumn id="3" xr3:uid="{00000000-0010-0000-6300-000003000000}" name="All Prior Fiscal Years" dataDxfId="7"/>
    <tableColumn id="4" xr3:uid="{00000000-0010-0000-6300-000004000000}" name="Fiscal Year 2019" dataDxfId="6"/>
    <tableColumn id="5" xr3:uid="{00000000-0010-0000-6300-000005000000}" name="Fiscal Year 2020" dataDxfId="5"/>
    <tableColumn id="6" xr3:uid="{00000000-0010-0000-6300-000006000000}" name="Fiscal Year 2021" dataDxfId="4"/>
    <tableColumn id="7" xr3:uid="{00000000-0010-0000-6300-000007000000}" name="Fiscal Year 2022" dataDxfId="3"/>
    <tableColumn id="8" xr3:uid="{00000000-0010-0000-6300-000008000000}" name="Fiscal Year 2023" dataDxfId="2"/>
    <tableColumn id="9" xr3:uid="{00000000-0010-0000-6300-000009000000}" name="Fiscal Year  _x000a_2024 &amp; Future" dataDxfId="1"/>
    <tableColumn id="10" xr3:uid="{00000000-0010-0000-6300-00000A000000}" name="Total Revenue" dataDxfId="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0A000000}" name="Table141980" displayName="Table141980" ref="A14:I25" totalsRowShown="0" headerRowDxfId="1169" dataDxfId="1167" headerRowBorderDxfId="1168" tableBorderDxfId="1166">
  <tableColumns count="9">
    <tableColumn id="1" xr3:uid="{00000000-0010-0000-0A00-000001000000}" name="Revenue or Expense Category" dataDxfId="1165"/>
    <tableColumn id="3" xr3:uid="{00000000-0010-0000-0A00-000003000000}" name="All Prior Fiscal Years" dataDxfId="1164"/>
    <tableColumn id="4" xr3:uid="{00000000-0010-0000-0A00-000004000000}" name="Fiscal Year 2019" dataDxfId="1163"/>
    <tableColumn id="5" xr3:uid="{00000000-0010-0000-0A00-000005000000}" name="Fiscal Year 2020" dataDxfId="1162"/>
    <tableColumn id="6" xr3:uid="{00000000-0010-0000-0A00-000006000000}" name="Fiscal Year 2021" dataDxfId="1161"/>
    <tableColumn id="7" xr3:uid="{00000000-0010-0000-0A00-000007000000}" name="Fiscal Year 2022" dataDxfId="1160"/>
    <tableColumn id="8" xr3:uid="{00000000-0010-0000-0A00-000008000000}" name="Fiscal Year 2023" dataDxfId="1159"/>
    <tableColumn id="9" xr3:uid="{00000000-0010-0000-0A00-000009000000}" name="Fiscal Year  _x000a_2024 &amp; Future" dataDxfId="1158"/>
    <tableColumn id="10" xr3:uid="{00000000-0010-0000-0A00-00000A000000}" name="Total Revenue" dataDxfId="115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0B000000}" name="Table142079" displayName="Table142079" ref="A14:I25" totalsRowShown="0" headerRowDxfId="1156" dataDxfId="1154" headerRowBorderDxfId="1155" tableBorderDxfId="1153">
  <tableColumns count="9">
    <tableColumn id="1" xr3:uid="{00000000-0010-0000-0B00-000001000000}" name="Revenue or Expense Category" dataDxfId="1152"/>
    <tableColumn id="3" xr3:uid="{00000000-0010-0000-0B00-000003000000}" name="All Prior Fiscal Years" dataDxfId="1151"/>
    <tableColumn id="4" xr3:uid="{00000000-0010-0000-0B00-000004000000}" name="Fiscal Year 2019" dataDxfId="1150"/>
    <tableColumn id="5" xr3:uid="{00000000-0010-0000-0B00-000005000000}" name="Fiscal Year 2020" dataDxfId="1149"/>
    <tableColumn id="6" xr3:uid="{00000000-0010-0000-0B00-000006000000}" name="Fiscal Year 2021" dataDxfId="1148"/>
    <tableColumn id="7" xr3:uid="{00000000-0010-0000-0B00-000007000000}" name="Fiscal Year 2022" dataDxfId="1147"/>
    <tableColumn id="8" xr3:uid="{00000000-0010-0000-0B00-000008000000}" name="Fiscal Year 2023" dataDxfId="1146"/>
    <tableColumn id="9" xr3:uid="{00000000-0010-0000-0B00-000009000000}" name="Fiscal Year  _x000a_2024 &amp; Future" dataDxfId="1145"/>
    <tableColumn id="10" xr3:uid="{00000000-0010-0000-0B00-00000A000000}" name="Total Revenue" dataDxfId="114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0C000000}" name="Table141486" displayName="Table141486" ref="A14:I25" totalsRowShown="0" headerRowDxfId="1143" dataDxfId="1141" headerRowBorderDxfId="1142" tableBorderDxfId="1140">
  <tableColumns count="9">
    <tableColumn id="1" xr3:uid="{00000000-0010-0000-0C00-000001000000}" name="Revenue or Expense Category" dataDxfId="1139"/>
    <tableColumn id="3" xr3:uid="{00000000-0010-0000-0C00-000003000000}" name="All Prior Fiscal Years" dataDxfId="1138"/>
    <tableColumn id="4" xr3:uid="{00000000-0010-0000-0C00-000004000000}" name="Fiscal Year 2019" dataDxfId="1137"/>
    <tableColumn id="5" xr3:uid="{00000000-0010-0000-0C00-000005000000}" name="Fiscal Year 2020" dataDxfId="1136"/>
    <tableColumn id="6" xr3:uid="{00000000-0010-0000-0C00-000006000000}" name="Fiscal Year 2021" dataDxfId="1135"/>
    <tableColumn id="7" xr3:uid="{00000000-0010-0000-0C00-000007000000}" name="Fiscal Year 2022" dataDxfId="1134"/>
    <tableColumn id="8" xr3:uid="{00000000-0010-0000-0C00-000008000000}" name="Fiscal Year 2023" dataDxfId="1133"/>
    <tableColumn id="9" xr3:uid="{00000000-0010-0000-0C00-000009000000}" name="Fiscal Year  _x000a_2024 &amp; Future" dataDxfId="1132"/>
    <tableColumn id="10" xr3:uid="{00000000-0010-0000-0C00-00000A000000}" name="Total Revenue" dataDxfId="113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0D000000}" name="Table141585" displayName="Table141585" ref="A14:I25" totalsRowShown="0" headerRowDxfId="1130" dataDxfId="1128" headerRowBorderDxfId="1129" tableBorderDxfId="1127">
  <tableColumns count="9">
    <tableColumn id="1" xr3:uid="{00000000-0010-0000-0D00-000001000000}" name="Revenue or Expense Category" dataDxfId="1126"/>
    <tableColumn id="3" xr3:uid="{00000000-0010-0000-0D00-000003000000}" name="All Prior Fiscal Years" dataDxfId="1125"/>
    <tableColumn id="4" xr3:uid="{00000000-0010-0000-0D00-000004000000}" name="Fiscal Year 2019" dataDxfId="1124"/>
    <tableColumn id="5" xr3:uid="{00000000-0010-0000-0D00-000005000000}" name="Fiscal Year 2020" dataDxfId="1123"/>
    <tableColumn id="6" xr3:uid="{00000000-0010-0000-0D00-000006000000}" name="Fiscal Year 2021" dataDxfId="1122"/>
    <tableColumn id="7" xr3:uid="{00000000-0010-0000-0D00-000007000000}" name="Fiscal Year 2022" dataDxfId="1121"/>
    <tableColumn id="8" xr3:uid="{00000000-0010-0000-0D00-000008000000}" name="Fiscal Year 2023" dataDxfId="1120"/>
    <tableColumn id="9" xr3:uid="{00000000-0010-0000-0D00-000009000000}" name="Fiscal Year  _x000a_2024 &amp; Future" dataDxfId="1119"/>
    <tableColumn id="10" xr3:uid="{00000000-0010-0000-0D00-00000A000000}" name="Total Revenue" dataDxfId="111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0E000000}" name="Table14794" displayName="Table14794" ref="A14:I25" totalsRowShown="0" headerRowDxfId="1117" dataDxfId="1115" headerRowBorderDxfId="1116" tableBorderDxfId="1114">
  <tableColumns count="9">
    <tableColumn id="1" xr3:uid="{00000000-0010-0000-0E00-000001000000}" name="Revenue or Expense Category" dataDxfId="1113"/>
    <tableColumn id="3" xr3:uid="{00000000-0010-0000-0E00-000003000000}" name="All Prior Fiscal Years" dataDxfId="1112"/>
    <tableColumn id="4" xr3:uid="{00000000-0010-0000-0E00-000004000000}" name="Fiscal Year 2019" dataDxfId="1111"/>
    <tableColumn id="5" xr3:uid="{00000000-0010-0000-0E00-000005000000}" name="Fiscal Year 2020" dataDxfId="1110"/>
    <tableColumn id="6" xr3:uid="{00000000-0010-0000-0E00-000006000000}" name="Fiscal Year 2021" dataDxfId="1109"/>
    <tableColumn id="7" xr3:uid="{00000000-0010-0000-0E00-000007000000}" name="Fiscal Year 2022" dataDxfId="1108"/>
    <tableColumn id="8" xr3:uid="{00000000-0010-0000-0E00-000008000000}" name="Fiscal Year 2023" dataDxfId="1107"/>
    <tableColumn id="9" xr3:uid="{00000000-0010-0000-0E00-000009000000}" name="Fiscal Year  _x000a_2024 &amp; Future" dataDxfId="1106"/>
    <tableColumn id="10" xr3:uid="{00000000-0010-0000-0E00-00000A000000}" name="Total Revenue" dataDxfId="110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0F000000}" name="Table14893" displayName="Table14893" ref="A14:I25" totalsRowShown="0" headerRowDxfId="1104" dataDxfId="1102" headerRowBorderDxfId="1103" tableBorderDxfId="1101">
  <tableColumns count="9">
    <tableColumn id="1" xr3:uid="{00000000-0010-0000-0F00-000001000000}" name="Revenue or Expense Category" dataDxfId="1100"/>
    <tableColumn id="3" xr3:uid="{00000000-0010-0000-0F00-000003000000}" name="All Prior Fiscal Years" dataDxfId="1099"/>
    <tableColumn id="4" xr3:uid="{00000000-0010-0000-0F00-000004000000}" name="Fiscal Year 2019" dataDxfId="1098"/>
    <tableColumn id="5" xr3:uid="{00000000-0010-0000-0F00-000005000000}" name="Fiscal Year 2020" dataDxfId="1097"/>
    <tableColumn id="6" xr3:uid="{00000000-0010-0000-0F00-000006000000}" name="Fiscal Year 2021" dataDxfId="1096"/>
    <tableColumn id="7" xr3:uid="{00000000-0010-0000-0F00-000007000000}" name="Fiscal Year 2022" dataDxfId="1095"/>
    <tableColumn id="8" xr3:uid="{00000000-0010-0000-0F00-000008000000}" name="Fiscal Year 2023" dataDxfId="1094"/>
    <tableColumn id="9" xr3:uid="{00000000-0010-0000-0F00-000009000000}" name="Fiscal Year  _x000a_2024 &amp; Future" dataDxfId="1093"/>
    <tableColumn id="10" xr3:uid="{00000000-0010-0000-0F00-00000A000000}" name="Total Revenue" dataDxfId="109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10000000}" name="Table14992" displayName="Table14992" ref="A14:I25" totalsRowShown="0" headerRowDxfId="1091" dataDxfId="1089" headerRowBorderDxfId="1090" tableBorderDxfId="1088">
  <tableColumns count="9">
    <tableColumn id="1" xr3:uid="{00000000-0010-0000-1000-000001000000}" name="Revenue or Expense Category" dataDxfId="1087"/>
    <tableColumn id="3" xr3:uid="{00000000-0010-0000-1000-000003000000}" name="All Prior Fiscal Years" dataDxfId="1086"/>
    <tableColumn id="4" xr3:uid="{00000000-0010-0000-1000-000004000000}" name="Fiscal Year 2019" dataDxfId="1085"/>
    <tableColumn id="5" xr3:uid="{00000000-0010-0000-1000-000005000000}" name="Fiscal Year 2020" dataDxfId="1084"/>
    <tableColumn id="6" xr3:uid="{00000000-0010-0000-1000-000006000000}" name="Fiscal Year 2021" dataDxfId="1083"/>
    <tableColumn id="7" xr3:uid="{00000000-0010-0000-1000-000007000000}" name="Fiscal Year 2022" dataDxfId="1082"/>
    <tableColumn id="8" xr3:uid="{00000000-0010-0000-1000-000008000000}" name="Fiscal Year 2023" dataDxfId="1081"/>
    <tableColumn id="9" xr3:uid="{00000000-0010-0000-1000-000009000000}" name="Fiscal Year  _x000a_2024 &amp; Future" dataDxfId="1080"/>
    <tableColumn id="10" xr3:uid="{00000000-0010-0000-1000-00000A000000}" name="Total Revenue" dataDxfId="107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11000000}" name="Table141190" displayName="Table141190" ref="A14:I25" totalsRowShown="0" headerRowDxfId="1078" dataDxfId="1076" headerRowBorderDxfId="1077" tableBorderDxfId="1075">
  <tableColumns count="9">
    <tableColumn id="1" xr3:uid="{00000000-0010-0000-1100-000001000000}" name="Revenue or Expense Category" dataDxfId="1074"/>
    <tableColumn id="3" xr3:uid="{00000000-0010-0000-1100-000003000000}" name="All Prior Fiscal Years" dataDxfId="1073"/>
    <tableColumn id="4" xr3:uid="{00000000-0010-0000-1100-000004000000}" name="Fiscal Year 2019" dataDxfId="1072"/>
    <tableColumn id="5" xr3:uid="{00000000-0010-0000-1100-000005000000}" name="Fiscal Year 2020" dataDxfId="1071"/>
    <tableColumn id="6" xr3:uid="{00000000-0010-0000-1100-000006000000}" name="Fiscal Year 2021" dataDxfId="1070"/>
    <tableColumn id="7" xr3:uid="{00000000-0010-0000-1100-000007000000}" name="Fiscal Year 2022" dataDxfId="1069"/>
    <tableColumn id="8" xr3:uid="{00000000-0010-0000-1100-000008000000}" name="Fiscal Year 2023" dataDxfId="1068"/>
    <tableColumn id="9" xr3:uid="{00000000-0010-0000-1100-000009000000}" name="Fiscal Year  _x000a_2024 &amp; Future" dataDxfId="1067"/>
    <tableColumn id="10" xr3:uid="{00000000-0010-0000-1100-00000A000000}" name="Total Revenue" dataDxfId="106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12000000}" name="Table141289" displayName="Table141289" ref="A14:I25" totalsRowShown="0" headerRowDxfId="1065" dataDxfId="1063" headerRowBorderDxfId="1064" tableBorderDxfId="1062">
  <tableColumns count="9">
    <tableColumn id="1" xr3:uid="{00000000-0010-0000-1200-000001000000}" name="Revenue or Expense Category" dataDxfId="1061"/>
    <tableColumn id="3" xr3:uid="{00000000-0010-0000-1200-000003000000}" name="All Prior Fiscal Years" dataDxfId="1060"/>
    <tableColumn id="4" xr3:uid="{00000000-0010-0000-1200-000004000000}" name="Fiscal Year 2019" dataDxfId="1059"/>
    <tableColumn id="5" xr3:uid="{00000000-0010-0000-1200-000005000000}" name="Fiscal Year 2020" dataDxfId="1058"/>
    <tableColumn id="6" xr3:uid="{00000000-0010-0000-1200-000006000000}" name="Fiscal Year 2021" dataDxfId="1057"/>
    <tableColumn id="7" xr3:uid="{00000000-0010-0000-1200-000007000000}" name="Fiscal Year 2022" dataDxfId="1056"/>
    <tableColumn id="8" xr3:uid="{00000000-0010-0000-1200-000008000000}" name="Fiscal Year 2023" dataDxfId="1055"/>
    <tableColumn id="9" xr3:uid="{00000000-0010-0000-1200-000009000000}" name="Fiscal Year  _x000a_2024 &amp; Future" dataDxfId="1054"/>
    <tableColumn id="10" xr3:uid="{00000000-0010-0000-1200-00000A000000}" name="Total Revenue" dataDxfId="105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01000000}" name="Table142676" displayName="Table142676" ref="A14:I25" totalsRowShown="0" headerRowDxfId="1294" dataDxfId="1292" headerRowBorderDxfId="1293" tableBorderDxfId="1291">
  <tableColumns count="9">
    <tableColumn id="1" xr3:uid="{00000000-0010-0000-0100-000001000000}" name="Revenue or Expense Category" dataDxfId="1290"/>
    <tableColumn id="3" xr3:uid="{00000000-0010-0000-0100-000003000000}" name="All Prior Fiscal Years" dataDxfId="1289"/>
    <tableColumn id="4" xr3:uid="{00000000-0010-0000-0100-000004000000}" name="Fiscal Year 2019" dataDxfId="1288"/>
    <tableColumn id="5" xr3:uid="{00000000-0010-0000-0100-000005000000}" name="Fiscal Year 2020" dataDxfId="1287"/>
    <tableColumn id="6" xr3:uid="{00000000-0010-0000-0100-000006000000}" name="Fiscal Year 2021" dataDxfId="1286"/>
    <tableColumn id="7" xr3:uid="{00000000-0010-0000-0100-000007000000}" name="Fiscal Year 2022" dataDxfId="1285"/>
    <tableColumn id="8" xr3:uid="{00000000-0010-0000-0100-000008000000}" name="Fiscal Year 2023" dataDxfId="1284"/>
    <tableColumn id="9" xr3:uid="{00000000-0010-0000-0100-000009000000}" name="Fiscal Year  _x000a_2024 &amp; Future" dataDxfId="1283"/>
    <tableColumn id="10" xr3:uid="{00000000-0010-0000-0100-00000A000000}" name="Total Revenue" dataDxfId="128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13000000}" name="Table141388" displayName="Table141388" ref="A14:I25" totalsRowShown="0" headerRowDxfId="1052" dataDxfId="1050" headerRowBorderDxfId="1051" tableBorderDxfId="1049">
  <tableColumns count="9">
    <tableColumn id="1" xr3:uid="{00000000-0010-0000-1300-000001000000}" name="Revenue or Expense Category" dataDxfId="1048"/>
    <tableColumn id="3" xr3:uid="{00000000-0010-0000-1300-000003000000}" name="All Prior Fiscal Years" dataDxfId="1047"/>
    <tableColumn id="4" xr3:uid="{00000000-0010-0000-1300-000004000000}" name="Fiscal Year 2019" dataDxfId="1046"/>
    <tableColumn id="5" xr3:uid="{00000000-0010-0000-1300-000005000000}" name="Fiscal Year 2020" dataDxfId="1045"/>
    <tableColumn id="6" xr3:uid="{00000000-0010-0000-1300-000006000000}" name="Fiscal Year 2021" dataDxfId="1044"/>
    <tableColumn id="7" xr3:uid="{00000000-0010-0000-1300-000007000000}" name="Fiscal Year 2022" dataDxfId="1043"/>
    <tableColumn id="8" xr3:uid="{00000000-0010-0000-1300-000008000000}" name="Fiscal Year 2023" dataDxfId="1042"/>
    <tableColumn id="9" xr3:uid="{00000000-0010-0000-1300-000009000000}" name="Fiscal Year  _x000a_2024 &amp; Future" dataDxfId="1041"/>
    <tableColumn id="10" xr3:uid="{00000000-0010-0000-1300-00000A000000}" name="Total Revenue" dataDxfId="104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14000000}" name="Table144" displayName="Table144" ref="A14:I25" totalsRowShown="0" headerRowDxfId="1039" dataDxfId="1037" headerRowBorderDxfId="1038" tableBorderDxfId="1036">
  <tableColumns count="9">
    <tableColumn id="1" xr3:uid="{00000000-0010-0000-1400-000001000000}" name="Revenue or Expense Category" dataDxfId="1035"/>
    <tableColumn id="3" xr3:uid="{00000000-0010-0000-1400-000003000000}" name="All Prior Fiscal Years" dataDxfId="1034"/>
    <tableColumn id="4" xr3:uid="{00000000-0010-0000-1400-000004000000}" name="Fiscal Year 2019" dataDxfId="1033"/>
    <tableColumn id="5" xr3:uid="{00000000-0010-0000-1400-000005000000}" name="Fiscal Year 2020" dataDxfId="1032"/>
    <tableColumn id="6" xr3:uid="{00000000-0010-0000-1400-000006000000}" name="Fiscal Year 2021" dataDxfId="1031"/>
    <tableColumn id="7" xr3:uid="{00000000-0010-0000-1400-000007000000}" name="Fiscal Year 2022" dataDxfId="1030"/>
    <tableColumn id="8" xr3:uid="{00000000-0010-0000-1400-000008000000}" name="Fiscal Year 2023" dataDxfId="1029"/>
    <tableColumn id="9" xr3:uid="{00000000-0010-0000-1400-000009000000}" name="Fiscal Year  _x000a_2024 &amp; Future" dataDxfId="1028"/>
    <tableColumn id="10" xr3:uid="{00000000-0010-0000-1400-00000A000000}" name="Total Revenue" dataDxfId="102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15000000}" name="Table143100" displayName="Table143100" ref="A14:I25" totalsRowShown="0" headerRowDxfId="1026" dataDxfId="1024" headerRowBorderDxfId="1025" tableBorderDxfId="1023">
  <tableColumns count="9">
    <tableColumn id="1" xr3:uid="{00000000-0010-0000-1500-000001000000}" name="Revenue or Expense Category" dataDxfId="1022"/>
    <tableColumn id="3" xr3:uid="{00000000-0010-0000-1500-000003000000}" name="All Prior Fiscal Years" dataDxfId="1021"/>
    <tableColumn id="4" xr3:uid="{00000000-0010-0000-1500-000004000000}" name="Fiscal Year 2019" dataDxfId="1020"/>
    <tableColumn id="5" xr3:uid="{00000000-0010-0000-1500-000005000000}" name="Fiscal Year 2020" dataDxfId="1019"/>
    <tableColumn id="6" xr3:uid="{00000000-0010-0000-1500-000006000000}" name="Fiscal Year 2021" dataDxfId="1018"/>
    <tableColumn id="7" xr3:uid="{00000000-0010-0000-1500-000007000000}" name="Fiscal Year 2022" dataDxfId="1017"/>
    <tableColumn id="8" xr3:uid="{00000000-0010-0000-1500-000008000000}" name="Fiscal Year 2023" dataDxfId="1016"/>
    <tableColumn id="9" xr3:uid="{00000000-0010-0000-1500-000009000000}" name="Fiscal Year  _x000a_2024 &amp; Future" dataDxfId="1015"/>
    <tableColumn id="10" xr3:uid="{00000000-0010-0000-1500-00000A000000}" name="Total Revenue" dataDxfId="101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16000000}" name="Table14598" displayName="Table14598" ref="A14:I25" totalsRowShown="0" headerRowDxfId="1013" dataDxfId="1011" headerRowBorderDxfId="1012" tableBorderDxfId="1010">
  <tableColumns count="9">
    <tableColumn id="1" xr3:uid="{00000000-0010-0000-1600-000001000000}" name="Revenue or Expense Category" dataDxfId="1009"/>
    <tableColumn id="3" xr3:uid="{00000000-0010-0000-1600-000003000000}" name="All Prior Fiscal Years" dataDxfId="1008"/>
    <tableColumn id="4" xr3:uid="{00000000-0010-0000-1600-000004000000}" name="Fiscal Year 2019" dataDxfId="1007"/>
    <tableColumn id="5" xr3:uid="{00000000-0010-0000-1600-000005000000}" name="Fiscal Year 2020" dataDxfId="1006"/>
    <tableColumn id="6" xr3:uid="{00000000-0010-0000-1600-000006000000}" name="Fiscal Year 2021" dataDxfId="1005"/>
    <tableColumn id="7" xr3:uid="{00000000-0010-0000-1600-000007000000}" name="Fiscal Year 2022" dataDxfId="1004"/>
    <tableColumn id="8" xr3:uid="{00000000-0010-0000-1600-000008000000}" name="Fiscal Year 2023" dataDxfId="1003"/>
    <tableColumn id="9" xr3:uid="{00000000-0010-0000-1600-000009000000}" name="Fiscal Year  _x000a_2024 &amp; Future" dataDxfId="1002"/>
    <tableColumn id="10" xr3:uid="{00000000-0010-0000-1600-00000A000000}" name="Total Revenue" dataDxfId="100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17000000}" name="Table14697" displayName="Table14697" ref="A14:I25" totalsRowShown="0" headerRowDxfId="1000" dataDxfId="998" headerRowBorderDxfId="999" tableBorderDxfId="997">
  <tableColumns count="9">
    <tableColumn id="1" xr3:uid="{00000000-0010-0000-1700-000001000000}" name="Revenue or Expense Category" dataDxfId="996"/>
    <tableColumn id="3" xr3:uid="{00000000-0010-0000-1700-000003000000}" name="All Prior Fiscal Years" dataDxfId="995"/>
    <tableColumn id="4" xr3:uid="{00000000-0010-0000-1700-000004000000}" name="Fiscal Year 2019" dataDxfId="994"/>
    <tableColumn id="5" xr3:uid="{00000000-0010-0000-1700-000005000000}" name="Fiscal Year 2020" dataDxfId="993"/>
    <tableColumn id="6" xr3:uid="{00000000-0010-0000-1700-000006000000}" name="Fiscal Year 2021" dataDxfId="992"/>
    <tableColumn id="7" xr3:uid="{00000000-0010-0000-1700-000007000000}" name="Fiscal Year 2022" dataDxfId="991"/>
    <tableColumn id="8" xr3:uid="{00000000-0010-0000-1700-000008000000}" name="Fiscal Year 2023" dataDxfId="990"/>
    <tableColumn id="9" xr3:uid="{00000000-0010-0000-1700-000009000000}" name="Fiscal Year  _x000a_2024 &amp; Future" dataDxfId="989"/>
    <tableColumn id="10" xr3:uid="{00000000-0010-0000-1700-00000A000000}" name="Total Revenue" dataDxfId="98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18000000}" name="Table1433103" displayName="Table1433103" ref="A14:I25" totalsRowShown="0" headerRowDxfId="987" dataDxfId="985" headerRowBorderDxfId="986" tableBorderDxfId="984">
  <tableColumns count="9">
    <tableColumn id="1" xr3:uid="{00000000-0010-0000-1800-000001000000}" name="Revenue or Expense Category" dataDxfId="983"/>
    <tableColumn id="3" xr3:uid="{00000000-0010-0000-1800-000003000000}" name="All Prior Fiscal Years" dataDxfId="982"/>
    <tableColumn id="4" xr3:uid="{00000000-0010-0000-1800-000004000000}" name="Fiscal Year 2019" dataDxfId="981"/>
    <tableColumn id="5" xr3:uid="{00000000-0010-0000-1800-000005000000}" name="Fiscal Year 2020" dataDxfId="980"/>
    <tableColumn id="6" xr3:uid="{00000000-0010-0000-1800-000006000000}" name="Fiscal Year 2021" dataDxfId="979"/>
    <tableColumn id="7" xr3:uid="{00000000-0010-0000-1800-000007000000}" name="Fiscal Year 2022" dataDxfId="978"/>
    <tableColumn id="8" xr3:uid="{00000000-0010-0000-1800-000008000000}" name="Fiscal Year 2023" dataDxfId="977"/>
    <tableColumn id="9" xr3:uid="{00000000-0010-0000-1800-000009000000}" name="Fiscal Year  _x000a_2024 &amp; Future" dataDxfId="976"/>
    <tableColumn id="10" xr3:uid="{00000000-0010-0000-1800-00000A000000}" name="Total Revenue" dataDxfId="97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19000000}" name="Table142" displayName="Table142" ref="A14:I25" totalsRowShown="0" headerRowDxfId="974" dataDxfId="972" headerRowBorderDxfId="973" tableBorderDxfId="971">
  <tableColumns count="9">
    <tableColumn id="1" xr3:uid="{00000000-0010-0000-1900-000001000000}" name="Revenue or Expense Category" dataDxfId="970"/>
    <tableColumn id="3" xr3:uid="{00000000-0010-0000-1900-000003000000}" name="All Prior Fiscal Years" dataDxfId="969"/>
    <tableColumn id="4" xr3:uid="{00000000-0010-0000-1900-000004000000}" name="Fiscal Year 2019" dataDxfId="968"/>
    <tableColumn id="5" xr3:uid="{00000000-0010-0000-1900-000005000000}" name="Fiscal Year 2020" dataDxfId="967"/>
    <tableColumn id="6" xr3:uid="{00000000-0010-0000-1900-000006000000}" name="Fiscal Year 2021" dataDxfId="966"/>
    <tableColumn id="7" xr3:uid="{00000000-0010-0000-1900-000007000000}" name="Fiscal Year 2022" dataDxfId="965"/>
    <tableColumn id="8" xr3:uid="{00000000-0010-0000-1900-000008000000}" name="Fiscal Year 2023" dataDxfId="964"/>
    <tableColumn id="9" xr3:uid="{00000000-0010-0000-1900-000009000000}" name="Fiscal Year  _x000a_2024 &amp; Future" dataDxfId="963"/>
    <tableColumn id="10" xr3:uid="{00000000-0010-0000-1900-00000A000000}" name="Total Revenue" dataDxfId="96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A000000}" name="Table1423" displayName="Table1423" ref="A14:I25" totalsRowShown="0" headerRowDxfId="961" dataDxfId="959" headerRowBorderDxfId="960" tableBorderDxfId="958">
  <tableColumns count="9">
    <tableColumn id="1" xr3:uid="{00000000-0010-0000-1A00-000001000000}" name="Revenue or Expense Category" dataDxfId="957"/>
    <tableColumn id="3" xr3:uid="{00000000-0010-0000-1A00-000003000000}" name="All Prior Fiscal Years" dataDxfId="956"/>
    <tableColumn id="4" xr3:uid="{00000000-0010-0000-1A00-000004000000}" name="Fiscal Year 2019" dataDxfId="955"/>
    <tableColumn id="5" xr3:uid="{00000000-0010-0000-1A00-000005000000}" name="Fiscal Year 2020" dataDxfId="954"/>
    <tableColumn id="6" xr3:uid="{00000000-0010-0000-1A00-000006000000}" name="Fiscal Year 2021" dataDxfId="953"/>
    <tableColumn id="7" xr3:uid="{00000000-0010-0000-1A00-000007000000}" name="Fiscal Year 2022" dataDxfId="952"/>
    <tableColumn id="8" xr3:uid="{00000000-0010-0000-1A00-000008000000}" name="Fiscal Year 2023" dataDxfId="951"/>
    <tableColumn id="9" xr3:uid="{00000000-0010-0000-1A00-000009000000}" name="Fiscal Year  _x000a_2024 &amp; Future" dataDxfId="950"/>
    <tableColumn id="10" xr3:uid="{00000000-0010-0000-1A00-00000A000000}" name="Total Revenue" dataDxfId="94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B000000}" name="Table1425" displayName="Table1425" ref="A14:I25" totalsRowShown="0" headerRowDxfId="948" dataDxfId="946" headerRowBorderDxfId="947" tableBorderDxfId="945">
  <tableColumns count="9">
    <tableColumn id="1" xr3:uid="{00000000-0010-0000-1B00-000001000000}" name="Revenue or Expense Category" dataDxfId="944"/>
    <tableColumn id="3" xr3:uid="{00000000-0010-0000-1B00-000003000000}" name="All Prior Fiscal Years" dataDxfId="943"/>
    <tableColumn id="4" xr3:uid="{00000000-0010-0000-1B00-000004000000}" name="Fiscal Year 2019" dataDxfId="942"/>
    <tableColumn id="5" xr3:uid="{00000000-0010-0000-1B00-000005000000}" name="Fiscal Year 2020" dataDxfId="941"/>
    <tableColumn id="6" xr3:uid="{00000000-0010-0000-1B00-000006000000}" name="Fiscal Year 2021" dataDxfId="940"/>
    <tableColumn id="7" xr3:uid="{00000000-0010-0000-1B00-000007000000}" name="Fiscal Year 2022" dataDxfId="939"/>
    <tableColumn id="8" xr3:uid="{00000000-0010-0000-1B00-000008000000}" name="Fiscal Year 2023" dataDxfId="938"/>
    <tableColumn id="9" xr3:uid="{00000000-0010-0000-1B00-000009000000}" name="Fiscal Year  _x000a_2024 &amp; Future" dataDxfId="937"/>
    <tableColumn id="10" xr3:uid="{00000000-0010-0000-1B00-00000A000000}" name="Total Revenue" dataDxfId="93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C000000}" name="Table1426" displayName="Table1426" ref="A14:I25" totalsRowShown="0" headerRowDxfId="935" dataDxfId="933" headerRowBorderDxfId="934" tableBorderDxfId="932">
  <tableColumns count="9">
    <tableColumn id="1" xr3:uid="{00000000-0010-0000-1C00-000001000000}" name="Revenue or Expense Category" dataDxfId="931"/>
    <tableColumn id="3" xr3:uid="{00000000-0010-0000-1C00-000003000000}" name="All Prior Fiscal Years" dataDxfId="930"/>
    <tableColumn id="4" xr3:uid="{00000000-0010-0000-1C00-000004000000}" name="Fiscal Year 2019" dataDxfId="929"/>
    <tableColumn id="5" xr3:uid="{00000000-0010-0000-1C00-000005000000}" name="Fiscal Year 2020" dataDxfId="928"/>
    <tableColumn id="6" xr3:uid="{00000000-0010-0000-1C00-000006000000}" name="Fiscal Year 2021" dataDxfId="927"/>
    <tableColumn id="7" xr3:uid="{00000000-0010-0000-1C00-000007000000}" name="Fiscal Year 2022" dataDxfId="926"/>
    <tableColumn id="8" xr3:uid="{00000000-0010-0000-1C00-000008000000}" name="Fiscal Year 2023" dataDxfId="925"/>
    <tableColumn id="9" xr3:uid="{00000000-0010-0000-1C00-000009000000}" name="Fiscal Year  _x000a_2024 &amp; Future" dataDxfId="924"/>
    <tableColumn id="10" xr3:uid="{00000000-0010-0000-1C00-00000A000000}" name="Total Revenue" dataDxfId="92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02000000}" name="Table142275" displayName="Table142275" ref="A14:I25" totalsRowShown="0" headerRowDxfId="1281" dataDxfId="1279" headerRowBorderDxfId="1280" tableBorderDxfId="1278">
  <tableColumns count="9">
    <tableColumn id="1" xr3:uid="{00000000-0010-0000-0200-000001000000}" name="Revenue or Expense Category" dataDxfId="1277"/>
    <tableColumn id="3" xr3:uid="{00000000-0010-0000-0200-000003000000}" name="All Prior Fiscal Years" dataDxfId="1276"/>
    <tableColumn id="4" xr3:uid="{00000000-0010-0000-0200-000004000000}" name="Fiscal Year 2019" dataDxfId="1275"/>
    <tableColumn id="5" xr3:uid="{00000000-0010-0000-0200-000005000000}" name="Fiscal Year 2020" dataDxfId="1274"/>
    <tableColumn id="6" xr3:uid="{00000000-0010-0000-0200-000006000000}" name="Fiscal Year 2021" dataDxfId="1273"/>
    <tableColumn id="7" xr3:uid="{00000000-0010-0000-0200-000007000000}" name="Fiscal Year 2022" dataDxfId="1272"/>
    <tableColumn id="8" xr3:uid="{00000000-0010-0000-0200-000008000000}" name="Fiscal Year 2023" dataDxfId="1271"/>
    <tableColumn id="9" xr3:uid="{00000000-0010-0000-0200-000009000000}" name="Fiscal Year  _x000a_2024 &amp; Future" dataDxfId="1270"/>
    <tableColumn id="10" xr3:uid="{00000000-0010-0000-0200-00000A000000}" name="Total Revenue" dataDxfId="126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D000000}" name="Table147" displayName="Table147" ref="A14:I25" totalsRowShown="0" headerRowDxfId="922" dataDxfId="920" headerRowBorderDxfId="921" tableBorderDxfId="919">
  <tableColumns count="9">
    <tableColumn id="1" xr3:uid="{00000000-0010-0000-1D00-000001000000}" name="Revenue or Expense Category" dataDxfId="918"/>
    <tableColumn id="3" xr3:uid="{00000000-0010-0000-1D00-000003000000}" name="All Prior Fiscal Years" dataDxfId="917"/>
    <tableColumn id="4" xr3:uid="{00000000-0010-0000-1D00-000004000000}" name="Fiscal Year 2019" dataDxfId="916"/>
    <tableColumn id="5" xr3:uid="{00000000-0010-0000-1D00-000005000000}" name="Fiscal Year 2020" dataDxfId="915"/>
    <tableColumn id="6" xr3:uid="{00000000-0010-0000-1D00-000006000000}" name="Fiscal Year 2021" dataDxfId="914"/>
    <tableColumn id="7" xr3:uid="{00000000-0010-0000-1D00-000007000000}" name="Fiscal Year 2022" dataDxfId="913"/>
    <tableColumn id="8" xr3:uid="{00000000-0010-0000-1D00-000008000000}" name="Fiscal Year 2023" dataDxfId="912"/>
    <tableColumn id="9" xr3:uid="{00000000-0010-0000-1D00-000009000000}" name="Fiscal Year  _x000a_2024 &amp; Future" dataDxfId="911"/>
    <tableColumn id="10" xr3:uid="{00000000-0010-0000-1D00-00000A000000}" name="Total Revenue" dataDxfId="91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E000000}" name="Table148" displayName="Table148" ref="A14:I25" totalsRowShown="0" headerRowDxfId="909" dataDxfId="907" headerRowBorderDxfId="908" tableBorderDxfId="906">
  <tableColumns count="9">
    <tableColumn id="1" xr3:uid="{00000000-0010-0000-1E00-000001000000}" name="Revenue or Expense Category" dataDxfId="905"/>
    <tableColumn id="3" xr3:uid="{00000000-0010-0000-1E00-000003000000}" name="All Prior Fiscal Years" dataDxfId="904"/>
    <tableColumn id="4" xr3:uid="{00000000-0010-0000-1E00-000004000000}" name="Fiscal Year 2019" dataDxfId="903"/>
    <tableColumn id="5" xr3:uid="{00000000-0010-0000-1E00-000005000000}" name="Fiscal Year 2020" dataDxfId="902"/>
    <tableColumn id="6" xr3:uid="{00000000-0010-0000-1E00-000006000000}" name="Fiscal Year 2021" dataDxfId="901"/>
    <tableColumn id="7" xr3:uid="{00000000-0010-0000-1E00-000007000000}" name="Fiscal Year 2022" dataDxfId="900"/>
    <tableColumn id="8" xr3:uid="{00000000-0010-0000-1E00-000008000000}" name="Fiscal Year 2023" dataDxfId="899"/>
    <tableColumn id="9" xr3:uid="{00000000-0010-0000-1E00-000009000000}" name="Fiscal Year  _x000a_2024 &amp; Future" dataDxfId="898"/>
    <tableColumn id="10" xr3:uid="{00000000-0010-0000-1E00-00000A000000}" name="Total Revenue" dataDxfId="89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1F000000}" name="Table149" displayName="Table149" ref="A14:I25" totalsRowShown="0" headerRowDxfId="896" dataDxfId="894" headerRowBorderDxfId="895" tableBorderDxfId="893">
  <tableColumns count="9">
    <tableColumn id="1" xr3:uid="{00000000-0010-0000-1F00-000001000000}" name="Revenue or Expense Category" dataDxfId="892"/>
    <tableColumn id="3" xr3:uid="{00000000-0010-0000-1F00-000003000000}" name="All Prior Fiscal Years" dataDxfId="891"/>
    <tableColumn id="4" xr3:uid="{00000000-0010-0000-1F00-000004000000}" name="Fiscal Year 2019" dataDxfId="890"/>
    <tableColumn id="5" xr3:uid="{00000000-0010-0000-1F00-000005000000}" name="Fiscal Year 2020" dataDxfId="889"/>
    <tableColumn id="6" xr3:uid="{00000000-0010-0000-1F00-000006000000}" name="Fiscal Year 2021" dataDxfId="888"/>
    <tableColumn id="7" xr3:uid="{00000000-0010-0000-1F00-000007000000}" name="Fiscal Year 2022" dataDxfId="887"/>
    <tableColumn id="8" xr3:uid="{00000000-0010-0000-1F00-000008000000}" name="Fiscal Year 2023" dataDxfId="886"/>
    <tableColumn id="9" xr3:uid="{00000000-0010-0000-1F00-000009000000}" name="Fiscal Year  _x000a_2024 &amp; Future" dataDxfId="885"/>
    <tableColumn id="10" xr3:uid="{00000000-0010-0000-1F00-00000A000000}" name="Total Revenue" dataDxfId="88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20000000}" name="Table1429" displayName="Table1429" ref="A14:I25" totalsRowShown="0" headerRowDxfId="883" dataDxfId="881" headerRowBorderDxfId="882" tableBorderDxfId="880">
  <tableColumns count="9">
    <tableColumn id="1" xr3:uid="{00000000-0010-0000-2000-000001000000}" name="Revenue or Expense Category" dataDxfId="879"/>
    <tableColumn id="3" xr3:uid="{00000000-0010-0000-2000-000003000000}" name="All Prior Fiscal Years" dataDxfId="878"/>
    <tableColumn id="4" xr3:uid="{00000000-0010-0000-2000-000004000000}" name="Fiscal Year 2019" dataDxfId="877"/>
    <tableColumn id="5" xr3:uid="{00000000-0010-0000-2000-000005000000}" name="Fiscal Year 2020" dataDxfId="876"/>
    <tableColumn id="6" xr3:uid="{00000000-0010-0000-2000-000006000000}" name="Fiscal Year 2021" dataDxfId="875"/>
    <tableColumn id="7" xr3:uid="{00000000-0010-0000-2000-000007000000}" name="Fiscal Year 2022" dataDxfId="874"/>
    <tableColumn id="8" xr3:uid="{00000000-0010-0000-2000-000008000000}" name="Fiscal Year 2023" dataDxfId="873"/>
    <tableColumn id="9" xr3:uid="{00000000-0010-0000-2000-000009000000}" name="Fiscal Year  _x000a_2024 &amp; Future" dataDxfId="872"/>
    <tableColumn id="10" xr3:uid="{00000000-0010-0000-2000-00000A000000}" name="Total Revenue" dataDxfId="87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21000000}" name="Table1411" displayName="Table1411" ref="A14:I25" totalsRowShown="0" headerRowDxfId="870" dataDxfId="868" headerRowBorderDxfId="869" tableBorderDxfId="867">
  <tableColumns count="9">
    <tableColumn id="1" xr3:uid="{00000000-0010-0000-2100-000001000000}" name="Revenue or Expense Category" dataDxfId="866"/>
    <tableColumn id="3" xr3:uid="{00000000-0010-0000-2100-000003000000}" name="All Prior Fiscal Years" dataDxfId="865"/>
    <tableColumn id="4" xr3:uid="{00000000-0010-0000-2100-000004000000}" name="Fiscal Year 2019" dataDxfId="864"/>
    <tableColumn id="5" xr3:uid="{00000000-0010-0000-2100-000005000000}" name="Fiscal Year 2020" dataDxfId="863"/>
    <tableColumn id="6" xr3:uid="{00000000-0010-0000-2100-000006000000}" name="Fiscal Year 2021" dataDxfId="862"/>
    <tableColumn id="7" xr3:uid="{00000000-0010-0000-2100-000007000000}" name="Fiscal Year 2022" dataDxfId="861"/>
    <tableColumn id="8" xr3:uid="{00000000-0010-0000-2100-000008000000}" name="Fiscal Year 2023" dataDxfId="860"/>
    <tableColumn id="9" xr3:uid="{00000000-0010-0000-2100-000009000000}" name="Fiscal Year  _x000a_2024 &amp; Future" dataDxfId="859"/>
    <tableColumn id="10" xr3:uid="{00000000-0010-0000-2100-00000A000000}" name="Total Revenue" dataDxfId="85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22000000}" name="Table1412" displayName="Table1412" ref="A14:I25" totalsRowShown="0" headerRowDxfId="857" dataDxfId="855" headerRowBorderDxfId="856" tableBorderDxfId="854">
  <tableColumns count="9">
    <tableColumn id="1" xr3:uid="{00000000-0010-0000-2200-000001000000}" name="Revenue or Expense Category" dataDxfId="853"/>
    <tableColumn id="3" xr3:uid="{00000000-0010-0000-2200-000003000000}" name="All Prior Fiscal Years" dataDxfId="852"/>
    <tableColumn id="4" xr3:uid="{00000000-0010-0000-2200-000004000000}" name="Fiscal Year 2019" dataDxfId="851"/>
    <tableColumn id="5" xr3:uid="{00000000-0010-0000-2200-000005000000}" name="Fiscal Year 2020" dataDxfId="850"/>
    <tableColumn id="6" xr3:uid="{00000000-0010-0000-2200-000006000000}" name="Fiscal Year 2021" dataDxfId="849"/>
    <tableColumn id="7" xr3:uid="{00000000-0010-0000-2200-000007000000}" name="Fiscal Year 2022" dataDxfId="848"/>
    <tableColumn id="8" xr3:uid="{00000000-0010-0000-2200-000008000000}" name="Fiscal Year 2023" dataDxfId="847"/>
    <tableColumn id="9" xr3:uid="{00000000-0010-0000-2200-000009000000}" name="Fiscal Year  _x000a_2024 &amp; Future" dataDxfId="846"/>
    <tableColumn id="10" xr3:uid="{00000000-0010-0000-2200-00000A000000}" name="Total Revenue" dataDxfId="84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23000000}" name="Table1414" displayName="Table1414" ref="A14:I25" totalsRowShown="0" headerRowDxfId="844" dataDxfId="842" headerRowBorderDxfId="843" tableBorderDxfId="841">
  <tableColumns count="9">
    <tableColumn id="1" xr3:uid="{00000000-0010-0000-2300-000001000000}" name="Revenue or Expense Category" dataDxfId="840"/>
    <tableColumn id="3" xr3:uid="{00000000-0010-0000-2300-000003000000}" name="All Prior Fiscal Years" dataDxfId="839"/>
    <tableColumn id="4" xr3:uid="{00000000-0010-0000-2300-000004000000}" name="Fiscal Year 2019" dataDxfId="838"/>
    <tableColumn id="5" xr3:uid="{00000000-0010-0000-2300-000005000000}" name="Fiscal Year 2020" dataDxfId="837"/>
    <tableColumn id="6" xr3:uid="{00000000-0010-0000-2300-000006000000}" name="Fiscal Year 2021" dataDxfId="836"/>
    <tableColumn id="7" xr3:uid="{00000000-0010-0000-2300-000007000000}" name="Fiscal Year 2022" dataDxfId="835"/>
    <tableColumn id="8" xr3:uid="{00000000-0010-0000-2300-000008000000}" name="Fiscal Year 2023" dataDxfId="834"/>
    <tableColumn id="9" xr3:uid="{00000000-0010-0000-2300-000009000000}" name="Fiscal Year  _x000a_2024 &amp; Future" dataDxfId="833"/>
    <tableColumn id="10" xr3:uid="{00000000-0010-0000-2300-00000A000000}" name="Total Revenue" dataDxfId="83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24000000}" name="Table142927" displayName="Table142927" ref="A14:I25" totalsRowShown="0" headerRowDxfId="831" dataDxfId="829" headerRowBorderDxfId="830" tableBorderDxfId="828">
  <tableColumns count="9">
    <tableColumn id="1" xr3:uid="{00000000-0010-0000-2400-000001000000}" name="Revenue or Expense Category" dataDxfId="827"/>
    <tableColumn id="3" xr3:uid="{00000000-0010-0000-2400-000003000000}" name="All Prior Fiscal Years" dataDxfId="826"/>
    <tableColumn id="4" xr3:uid="{00000000-0010-0000-2400-000004000000}" name="Fiscal Year 2019" dataDxfId="825"/>
    <tableColumn id="5" xr3:uid="{00000000-0010-0000-2400-000005000000}" name="Fiscal Year 2020" dataDxfId="824"/>
    <tableColumn id="6" xr3:uid="{00000000-0010-0000-2400-000006000000}" name="Fiscal Year 2021" dataDxfId="823"/>
    <tableColumn id="7" xr3:uid="{00000000-0010-0000-2400-000007000000}" name="Fiscal Year 2022" dataDxfId="822"/>
    <tableColumn id="8" xr3:uid="{00000000-0010-0000-2400-000008000000}" name="Fiscal Year 2023" dataDxfId="821"/>
    <tableColumn id="9" xr3:uid="{00000000-0010-0000-2400-000009000000}" name="Fiscal Year  _x000a_2024 &amp; Future" dataDxfId="820"/>
    <tableColumn id="10" xr3:uid="{00000000-0010-0000-2400-00000A000000}" name="Total Revenue" dataDxfId="81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25000000}" name="Table14292728" displayName="Table14292728" ref="A14:I25" totalsRowShown="0" headerRowDxfId="818" dataDxfId="816" headerRowBorderDxfId="817" tableBorderDxfId="815">
  <tableColumns count="9">
    <tableColumn id="1" xr3:uid="{00000000-0010-0000-2500-000001000000}" name="Revenue or Expense Category" dataDxfId="814"/>
    <tableColumn id="3" xr3:uid="{00000000-0010-0000-2500-000003000000}" name="All Prior Fiscal Years" dataDxfId="813"/>
    <tableColumn id="4" xr3:uid="{00000000-0010-0000-2500-000004000000}" name="Fiscal Year 2019" dataDxfId="812"/>
    <tableColumn id="5" xr3:uid="{00000000-0010-0000-2500-000005000000}" name="Fiscal Year 2020" dataDxfId="811"/>
    <tableColumn id="6" xr3:uid="{00000000-0010-0000-2500-000006000000}" name="Fiscal Year 2021" dataDxfId="810"/>
    <tableColumn id="7" xr3:uid="{00000000-0010-0000-2500-000007000000}" name="Fiscal Year 2022" dataDxfId="809"/>
    <tableColumn id="8" xr3:uid="{00000000-0010-0000-2500-000008000000}" name="Fiscal Year 2023" dataDxfId="808"/>
    <tableColumn id="9" xr3:uid="{00000000-0010-0000-2500-000009000000}" name="Fiscal Year  _x000a_2024 &amp; Future" dataDxfId="807"/>
    <tableColumn id="10" xr3:uid="{00000000-0010-0000-2500-00000A000000}" name="Total Revenue" dataDxfId="80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6000000}" name="Table1429272829" displayName="Table1429272829" ref="A14:I25" totalsRowShown="0" headerRowDxfId="805" dataDxfId="803" headerRowBorderDxfId="804" tableBorderDxfId="802">
  <tableColumns count="9">
    <tableColumn id="1" xr3:uid="{00000000-0010-0000-2600-000001000000}" name="Revenue or Expense Category" dataDxfId="801"/>
    <tableColumn id="3" xr3:uid="{00000000-0010-0000-2600-000003000000}" name="All Prior Fiscal Years" dataDxfId="800"/>
    <tableColumn id="4" xr3:uid="{00000000-0010-0000-2600-000004000000}" name="Fiscal Year 2019" dataDxfId="799"/>
    <tableColumn id="5" xr3:uid="{00000000-0010-0000-2600-000005000000}" name="Fiscal Year 2020" dataDxfId="798"/>
    <tableColumn id="6" xr3:uid="{00000000-0010-0000-2600-000006000000}" name="Fiscal Year 2021" dataDxfId="797"/>
    <tableColumn id="7" xr3:uid="{00000000-0010-0000-2600-000007000000}" name="Fiscal Year 2022" dataDxfId="796"/>
    <tableColumn id="8" xr3:uid="{00000000-0010-0000-2600-000008000000}" name="Fiscal Year 2023" dataDxfId="795"/>
    <tableColumn id="9" xr3:uid="{00000000-0010-0000-2600-000009000000}" name="Fiscal Year  _x000a_2024 &amp; Future" dataDxfId="794"/>
    <tableColumn id="10" xr3:uid="{00000000-0010-0000-2600-00000A000000}" name="Total Revenue" dataDxfId="79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03000000}" name="Table142374" displayName="Table142374" ref="A14:I25" totalsRowShown="0" headerRowDxfId="1268" dataDxfId="1266" headerRowBorderDxfId="1267" tableBorderDxfId="1265">
  <tableColumns count="9">
    <tableColumn id="1" xr3:uid="{00000000-0010-0000-0300-000001000000}" name="Revenue or Expense Category" dataDxfId="1264"/>
    <tableColumn id="3" xr3:uid="{00000000-0010-0000-0300-000003000000}" name="All Prior Fiscal Years" dataDxfId="1263"/>
    <tableColumn id="4" xr3:uid="{00000000-0010-0000-0300-000004000000}" name="Fiscal Year 2019" dataDxfId="1262"/>
    <tableColumn id="5" xr3:uid="{00000000-0010-0000-0300-000005000000}" name="Fiscal Year 2020" dataDxfId="1261"/>
    <tableColumn id="6" xr3:uid="{00000000-0010-0000-0300-000006000000}" name="Fiscal Year 2021" dataDxfId="1260"/>
    <tableColumn id="7" xr3:uid="{00000000-0010-0000-0300-000007000000}" name="Fiscal Year 2022" dataDxfId="1259"/>
    <tableColumn id="8" xr3:uid="{00000000-0010-0000-0300-000008000000}" name="Fiscal Year 2023" dataDxfId="1258"/>
    <tableColumn id="9" xr3:uid="{00000000-0010-0000-0300-000009000000}" name="Fiscal Year  _x000a_2024 &amp; Future" dataDxfId="1257"/>
    <tableColumn id="10" xr3:uid="{00000000-0010-0000-0300-00000A000000}" name="Total Revenue" dataDxfId="125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27000000}" name="Table1418" displayName="Table1418" ref="A14:I25" totalsRowShown="0" headerRowDxfId="792" dataDxfId="790" headerRowBorderDxfId="791" tableBorderDxfId="789">
  <tableColumns count="9">
    <tableColumn id="1" xr3:uid="{00000000-0010-0000-2700-000001000000}" name="Revenue or Expense Category" dataDxfId="788"/>
    <tableColumn id="3" xr3:uid="{00000000-0010-0000-2700-000003000000}" name="All Prior Fiscal Years" dataDxfId="787"/>
    <tableColumn id="4" xr3:uid="{00000000-0010-0000-2700-000004000000}" name="Fiscal Year 2019" dataDxfId="786"/>
    <tableColumn id="5" xr3:uid="{00000000-0010-0000-2700-000005000000}" name="Fiscal Year _x000a_2020" dataDxfId="785"/>
    <tableColumn id="6" xr3:uid="{00000000-0010-0000-2700-000006000000}" name="Fiscal Year 2021" dataDxfId="784"/>
    <tableColumn id="7" xr3:uid="{00000000-0010-0000-2700-000007000000}" name="Fiscal Year 2022" dataDxfId="783"/>
    <tableColumn id="8" xr3:uid="{00000000-0010-0000-2700-000008000000}" name="Fiscal Year 2023" dataDxfId="782"/>
    <tableColumn id="9" xr3:uid="{00000000-0010-0000-2700-000009000000}" name="Fiscal Year  _x000a_2024 &amp; Future" dataDxfId="781"/>
    <tableColumn id="10" xr3:uid="{00000000-0010-0000-2700-00000A000000}" name="Total Revenue" dataDxfId="78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28000000}" name="Table1419" displayName="Table1419" ref="A14:I25" totalsRowShown="0" headerRowDxfId="779" dataDxfId="777" headerRowBorderDxfId="778" tableBorderDxfId="776">
  <tableColumns count="9">
    <tableColumn id="1" xr3:uid="{00000000-0010-0000-2800-000001000000}" name="Revenue or Expense Category" dataDxfId="775"/>
    <tableColumn id="3" xr3:uid="{00000000-0010-0000-2800-000003000000}" name="All Prior Fiscal Years" dataDxfId="774"/>
    <tableColumn id="4" xr3:uid="{00000000-0010-0000-2800-000004000000}" name="Fiscal Year 2019" dataDxfId="773"/>
    <tableColumn id="5" xr3:uid="{00000000-0010-0000-2800-000005000000}" name="Fiscal Year _x000a_2020" dataDxfId="772"/>
    <tableColumn id="6" xr3:uid="{00000000-0010-0000-2800-000006000000}" name="Fiscal Year 2021" dataDxfId="771"/>
    <tableColumn id="7" xr3:uid="{00000000-0010-0000-2800-000007000000}" name="Fiscal Year 2022" dataDxfId="770"/>
    <tableColumn id="8" xr3:uid="{00000000-0010-0000-2800-000008000000}" name="Fiscal Year 2023" dataDxfId="769"/>
    <tableColumn id="9" xr3:uid="{00000000-0010-0000-2800-000009000000}" name="Fiscal Year  _x000a_2024 &amp; Future" dataDxfId="768"/>
    <tableColumn id="10" xr3:uid="{00000000-0010-0000-2800-00000A000000}" name="Total Revenue" dataDxfId="76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29000000}" name="Table1420" displayName="Table1420" ref="A14:I25" totalsRowShown="0" headerRowDxfId="766" dataDxfId="764" headerRowBorderDxfId="765" tableBorderDxfId="763">
  <tableColumns count="9">
    <tableColumn id="1" xr3:uid="{00000000-0010-0000-2900-000001000000}" name="Revenue or Expense Category" dataDxfId="762"/>
    <tableColumn id="3" xr3:uid="{00000000-0010-0000-2900-000003000000}" name="All Prior Fiscal Years" dataDxfId="761"/>
    <tableColumn id="4" xr3:uid="{00000000-0010-0000-2900-000004000000}" name="Fiscal Year 2019" dataDxfId="760"/>
    <tableColumn id="5" xr3:uid="{00000000-0010-0000-2900-000005000000}" name="Fiscal Year _x000a_2020" dataDxfId="759"/>
    <tableColumn id="6" xr3:uid="{00000000-0010-0000-2900-000006000000}" name="Fiscal Year 2021" dataDxfId="758"/>
    <tableColumn id="7" xr3:uid="{00000000-0010-0000-2900-000007000000}" name="Fiscal Year 2022" dataDxfId="757"/>
    <tableColumn id="8" xr3:uid="{00000000-0010-0000-2900-000008000000}" name="Fiscal Year 2023" dataDxfId="756"/>
    <tableColumn id="9" xr3:uid="{00000000-0010-0000-2900-000009000000}" name="Fiscal Year  _x000a_2024 &amp; Future" dataDxfId="755"/>
    <tableColumn id="10" xr3:uid="{00000000-0010-0000-2900-00000A000000}" name="Total Revenue" dataDxfId="75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A000000}" name="Table142927282930" displayName="Table142927282930" ref="A14:I25" totalsRowShown="0" headerRowDxfId="753" dataDxfId="751" headerRowBorderDxfId="752" tableBorderDxfId="750">
  <tableColumns count="9">
    <tableColumn id="1" xr3:uid="{00000000-0010-0000-2A00-000001000000}" name="Revenue or Expense Category" dataDxfId="749"/>
    <tableColumn id="3" xr3:uid="{00000000-0010-0000-2A00-000003000000}" name="All Prior Fiscal Years" dataDxfId="748"/>
    <tableColumn id="4" xr3:uid="{00000000-0010-0000-2A00-000004000000}" name="Fiscal Year 2019" dataDxfId="747"/>
    <tableColumn id="5" xr3:uid="{00000000-0010-0000-2A00-000005000000}" name="Fiscal Year 2020" dataDxfId="746"/>
    <tableColumn id="6" xr3:uid="{00000000-0010-0000-2A00-000006000000}" name="Fiscal Year 2021" dataDxfId="745"/>
    <tableColumn id="7" xr3:uid="{00000000-0010-0000-2A00-000007000000}" name="Fiscal Year 2022" dataDxfId="744"/>
    <tableColumn id="8" xr3:uid="{00000000-0010-0000-2A00-000008000000}" name="Fiscal Year 2023" dataDxfId="743"/>
    <tableColumn id="9" xr3:uid="{00000000-0010-0000-2A00-000009000000}" name="Fiscal Year  _x000a_2024 &amp; Future" dataDxfId="742"/>
    <tableColumn id="10" xr3:uid="{00000000-0010-0000-2A00-00000A000000}" name="Total Revenue" dataDxfId="74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2B000000}" name="Table1422" displayName="Table1422" ref="A14:I25" totalsRowShown="0" headerRowDxfId="740" dataDxfId="738" headerRowBorderDxfId="739" tableBorderDxfId="737">
  <tableColumns count="9">
    <tableColumn id="1" xr3:uid="{00000000-0010-0000-2B00-000001000000}" name="Revenue or Expense Category" dataDxfId="736"/>
    <tableColumn id="3" xr3:uid="{00000000-0010-0000-2B00-000003000000}" name="All Prior Fiscal Years" dataDxfId="735"/>
    <tableColumn id="4" xr3:uid="{00000000-0010-0000-2B00-000004000000}" name="Fiscal Year 2019" dataDxfId="734"/>
    <tableColumn id="5" xr3:uid="{00000000-0010-0000-2B00-000005000000}" name="Fiscal Year 2020" dataDxfId="733"/>
    <tableColumn id="6" xr3:uid="{00000000-0010-0000-2B00-000006000000}" name="Fiscal Year 2021" dataDxfId="732"/>
    <tableColumn id="7" xr3:uid="{00000000-0010-0000-2B00-000007000000}" name="Fiscal Year 2022" dataDxfId="731"/>
    <tableColumn id="8" xr3:uid="{00000000-0010-0000-2B00-000008000000}" name="Fiscal Year 2023" dataDxfId="730"/>
    <tableColumn id="9" xr3:uid="{00000000-0010-0000-2B00-000009000000}" name="Fiscal Year  _x000a_2024 &amp; Future" dataDxfId="729"/>
    <tableColumn id="10" xr3:uid="{00000000-0010-0000-2B00-00000A000000}" name="Total Revenue" dataDxfId="72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2C000000}" name="Table1424" displayName="Table1424" ref="A14:I25" totalsRowShown="0" headerRowDxfId="727" dataDxfId="725" headerRowBorderDxfId="726" tableBorderDxfId="724">
  <tableColumns count="9">
    <tableColumn id="1" xr3:uid="{00000000-0010-0000-2C00-000001000000}" name="Revenue or Expense Category" dataDxfId="723"/>
    <tableColumn id="3" xr3:uid="{00000000-0010-0000-2C00-000003000000}" name="All Prior Fiscal Years" dataDxfId="722"/>
    <tableColumn id="4" xr3:uid="{00000000-0010-0000-2C00-000004000000}" name="Fiscal Year 2019" dataDxfId="721"/>
    <tableColumn id="5" xr3:uid="{00000000-0010-0000-2C00-000005000000}" name="Fiscal Year 2020" dataDxfId="720"/>
    <tableColumn id="6" xr3:uid="{00000000-0010-0000-2C00-000006000000}" name="Fiscal Year 2021" dataDxfId="719"/>
    <tableColumn id="7" xr3:uid="{00000000-0010-0000-2C00-000007000000}" name="Fiscal Year 2022" dataDxfId="718"/>
    <tableColumn id="8" xr3:uid="{00000000-0010-0000-2C00-000008000000}" name="Fiscal Year 2023" dataDxfId="717"/>
    <tableColumn id="9" xr3:uid="{00000000-0010-0000-2C00-000009000000}" name="Fiscal Year  _x000a_2024 &amp; Future" dataDxfId="716"/>
    <tableColumn id="10" xr3:uid="{00000000-0010-0000-2C00-00000A000000}" name="Total Revenue" dataDxfId="71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2D000000}" name="Table1427" displayName="Table1427" ref="A14:I25" totalsRowShown="0" headerRowDxfId="714" dataDxfId="712" headerRowBorderDxfId="713" tableBorderDxfId="711">
  <tableColumns count="9">
    <tableColumn id="1" xr3:uid="{00000000-0010-0000-2D00-000001000000}" name="Revenue or Expense Category" dataDxfId="710"/>
    <tableColumn id="3" xr3:uid="{00000000-0010-0000-2D00-000003000000}" name="All Prior Fiscal Years" dataDxfId="709"/>
    <tableColumn id="4" xr3:uid="{00000000-0010-0000-2D00-000004000000}" name="Fiscal Year 2019" dataDxfId="708"/>
    <tableColumn id="5" xr3:uid="{00000000-0010-0000-2D00-000005000000}" name="Fiscal Year 2020" dataDxfId="707"/>
    <tableColumn id="6" xr3:uid="{00000000-0010-0000-2D00-000006000000}" name="Fiscal Year 2021" dataDxfId="706"/>
    <tableColumn id="7" xr3:uid="{00000000-0010-0000-2D00-000007000000}" name="Fiscal Year 2022" dataDxfId="705"/>
    <tableColumn id="8" xr3:uid="{00000000-0010-0000-2D00-000008000000}" name="Fiscal Year 2023" dataDxfId="704"/>
    <tableColumn id="9" xr3:uid="{00000000-0010-0000-2D00-000009000000}" name="Fiscal Year  _x000a_2024 &amp; Future" dataDxfId="703"/>
    <tableColumn id="10" xr3:uid="{00000000-0010-0000-2D00-00000A000000}" name="Total Revenue" dataDxfId="70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2E000000}" name="Table1428" displayName="Table1428" ref="A14:I25" totalsRowShown="0" headerRowDxfId="701" dataDxfId="699" headerRowBorderDxfId="700" tableBorderDxfId="698">
  <tableColumns count="9">
    <tableColumn id="1" xr3:uid="{00000000-0010-0000-2E00-000001000000}" name="Revenue or Expense Category" dataDxfId="697"/>
    <tableColumn id="3" xr3:uid="{00000000-0010-0000-2E00-000003000000}" name="All Prior Fiscal Years" dataDxfId="696"/>
    <tableColumn id="4" xr3:uid="{00000000-0010-0000-2E00-000004000000}" name="Fiscal Year 2019" dataDxfId="695"/>
    <tableColumn id="5" xr3:uid="{00000000-0010-0000-2E00-000005000000}" name="Fiscal Year 2020" dataDxfId="694"/>
    <tableColumn id="6" xr3:uid="{00000000-0010-0000-2E00-000006000000}" name="Fiscal Year 2021" dataDxfId="693"/>
    <tableColumn id="7" xr3:uid="{00000000-0010-0000-2E00-000007000000}" name="Fiscal Year 2022" dataDxfId="692"/>
    <tableColumn id="8" xr3:uid="{00000000-0010-0000-2E00-000008000000}" name="Fiscal Year 2023" dataDxfId="691"/>
    <tableColumn id="9" xr3:uid="{00000000-0010-0000-2E00-000009000000}" name="Fiscal Year  _x000a_2024 &amp; Future" dataDxfId="690"/>
    <tableColumn id="10" xr3:uid="{00000000-0010-0000-2E00-00000A000000}" name="Total Revenue" dataDxfId="68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2F000000}" name="Table1410" displayName="Table1410" ref="A14:I25" totalsRowShown="0" headerRowDxfId="688" dataDxfId="686" headerRowBorderDxfId="687" tableBorderDxfId="685">
  <tableColumns count="9">
    <tableColumn id="1" xr3:uid="{00000000-0010-0000-2F00-000001000000}" name="Revenue or Expense Category" dataDxfId="684"/>
    <tableColumn id="3" xr3:uid="{00000000-0010-0000-2F00-000003000000}" name="All Prior Fiscal Years" dataDxfId="683"/>
    <tableColumn id="4" xr3:uid="{00000000-0010-0000-2F00-000004000000}" name="Fiscal Year 2019" dataDxfId="682"/>
    <tableColumn id="5" xr3:uid="{00000000-0010-0000-2F00-000005000000}" name="Fiscal Year 2020" dataDxfId="681"/>
    <tableColumn id="6" xr3:uid="{00000000-0010-0000-2F00-000006000000}" name="Fiscal Year 2021" dataDxfId="680"/>
    <tableColumn id="7" xr3:uid="{00000000-0010-0000-2F00-000007000000}" name="Fiscal Year 2022" dataDxfId="679"/>
    <tableColumn id="8" xr3:uid="{00000000-0010-0000-2F00-000008000000}" name="Fiscal Year 2023" dataDxfId="678"/>
    <tableColumn id="9" xr3:uid="{00000000-0010-0000-2F00-000009000000}" name="Fiscal Year  _x000a_2024 &amp; Future" dataDxfId="677"/>
    <tableColumn id="10" xr3:uid="{00000000-0010-0000-2F00-00000A000000}" name="Total Revenue" dataDxfId="67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30000000}" name="Table14213" displayName="Table14213" ref="A14:I25" totalsRowShown="0" headerRowDxfId="675" dataDxfId="673" headerRowBorderDxfId="674" tableBorderDxfId="672">
  <tableColumns count="9">
    <tableColumn id="1" xr3:uid="{00000000-0010-0000-3000-000001000000}" name="Revenue or Expense Category" dataDxfId="671"/>
    <tableColumn id="3" xr3:uid="{00000000-0010-0000-3000-000003000000}" name="All Prior Fiscal Years" dataDxfId="670"/>
    <tableColumn id="4" xr3:uid="{00000000-0010-0000-3000-000004000000}" name="Fiscal Year 2019" dataDxfId="669"/>
    <tableColumn id="5" xr3:uid="{00000000-0010-0000-3000-000005000000}" name="Fiscal Year 2020" dataDxfId="668"/>
    <tableColumn id="6" xr3:uid="{00000000-0010-0000-3000-000006000000}" name="Fiscal Year 2021" dataDxfId="667"/>
    <tableColumn id="7" xr3:uid="{00000000-0010-0000-3000-000007000000}" name="Fiscal Year 2022" dataDxfId="666"/>
    <tableColumn id="8" xr3:uid="{00000000-0010-0000-3000-000008000000}" name="Fiscal Year 2023" dataDxfId="665"/>
    <tableColumn id="9" xr3:uid="{00000000-0010-0000-3000-000009000000}" name="Fiscal Year  _x000a_2024 &amp; Future" dataDxfId="664"/>
    <tableColumn id="10" xr3:uid="{00000000-0010-0000-3000-00000A000000}" name="Total Revenue" dataDxfId="66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04000000}" name="Table142770" displayName="Table142770" ref="A14:I25" totalsRowShown="0" headerRowDxfId="1255" dataDxfId="1253" headerRowBorderDxfId="1254" tableBorderDxfId="1252">
  <tableColumns count="9">
    <tableColumn id="1" xr3:uid="{00000000-0010-0000-0400-000001000000}" name="Revenue or Expense Category" dataDxfId="1251"/>
    <tableColumn id="3" xr3:uid="{00000000-0010-0000-0400-000003000000}" name="All Prior Fiscal Years" dataDxfId="1250"/>
    <tableColumn id="4" xr3:uid="{00000000-0010-0000-0400-000004000000}" name="Fiscal Year 2019" dataDxfId="1249"/>
    <tableColumn id="5" xr3:uid="{00000000-0010-0000-0400-000005000000}" name="Fiscal Year 2020" dataDxfId="1248"/>
    <tableColumn id="6" xr3:uid="{00000000-0010-0000-0400-000006000000}" name="Fiscal Year 2021" dataDxfId="1247"/>
    <tableColumn id="7" xr3:uid="{00000000-0010-0000-0400-000007000000}" name="Fiscal Year 2022" dataDxfId="1246"/>
    <tableColumn id="8" xr3:uid="{00000000-0010-0000-0400-000008000000}" name="Fiscal Year 2023" dataDxfId="1245"/>
    <tableColumn id="9" xr3:uid="{00000000-0010-0000-0400-000009000000}" name="Fiscal Year  _x000a_2024 &amp; Future" dataDxfId="1244"/>
    <tableColumn id="10" xr3:uid="{00000000-0010-0000-0400-00000A000000}" name="Total Revenue" dataDxfId="124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31000000}" name="Table143" displayName="Table143" ref="A14:I25" totalsRowShown="0" headerRowDxfId="662" dataDxfId="660" headerRowBorderDxfId="661" tableBorderDxfId="659">
  <tableColumns count="9">
    <tableColumn id="1" xr3:uid="{00000000-0010-0000-3100-000001000000}" name="Revenue or Expense Category" dataDxfId="658"/>
    <tableColumn id="3" xr3:uid="{00000000-0010-0000-3100-000003000000}" name="All Prior Fiscal Years" dataDxfId="657"/>
    <tableColumn id="4" xr3:uid="{00000000-0010-0000-3100-000004000000}" name="Fiscal Year 2019" dataDxfId="656"/>
    <tableColumn id="5" xr3:uid="{00000000-0010-0000-3100-000005000000}" name="Fiscal Year 2020" dataDxfId="655"/>
    <tableColumn id="6" xr3:uid="{00000000-0010-0000-3100-000006000000}" name="Fiscal Year 2021" dataDxfId="654"/>
    <tableColumn id="7" xr3:uid="{00000000-0010-0000-3100-000007000000}" name="Fiscal Year 2022" dataDxfId="653"/>
    <tableColumn id="8" xr3:uid="{00000000-0010-0000-3100-000008000000}" name="Fiscal Year 2023" dataDxfId="652"/>
    <tableColumn id="9" xr3:uid="{00000000-0010-0000-3100-000009000000}" name="Fiscal Year  _x000a_2024 &amp; Future" dataDxfId="651"/>
    <tableColumn id="10" xr3:uid="{00000000-0010-0000-3100-00000A000000}" name="Total Revenue" dataDxfId="65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32000000}" name="Table145" displayName="Table145" ref="A14:I25" totalsRowShown="0" headerRowDxfId="649" dataDxfId="647" headerRowBorderDxfId="648" tableBorderDxfId="646">
  <tableColumns count="9">
    <tableColumn id="1" xr3:uid="{00000000-0010-0000-3200-000001000000}" name="Revenue or Expense Category" dataDxfId="645"/>
    <tableColumn id="3" xr3:uid="{00000000-0010-0000-3200-000003000000}" name="All Prior Fiscal Years" dataDxfId="644"/>
    <tableColumn id="4" xr3:uid="{00000000-0010-0000-3200-000004000000}" name="Fiscal Year 2019" dataDxfId="643"/>
    <tableColumn id="5" xr3:uid="{00000000-0010-0000-3200-000005000000}" name="Fiscal Year 2020" dataDxfId="642"/>
    <tableColumn id="6" xr3:uid="{00000000-0010-0000-3200-000006000000}" name="Fiscal Year 2021" dataDxfId="641"/>
    <tableColumn id="7" xr3:uid="{00000000-0010-0000-3200-000007000000}" name="Fiscal Year 2022" dataDxfId="640"/>
    <tableColumn id="8" xr3:uid="{00000000-0010-0000-3200-000008000000}" name="Fiscal Year 2023" dataDxfId="639"/>
    <tableColumn id="9" xr3:uid="{00000000-0010-0000-3200-000009000000}" name="Fiscal Year  _x000a_2024 &amp; Future" dataDxfId="638"/>
    <tableColumn id="10" xr3:uid="{00000000-0010-0000-3200-00000A000000}" name="Total Revenue" dataDxfId="63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33000000}" name="Table146" displayName="Table146" ref="A14:I25" totalsRowShown="0" headerRowDxfId="636" dataDxfId="634" headerRowBorderDxfId="635" tableBorderDxfId="633">
  <tableColumns count="9">
    <tableColumn id="1" xr3:uid="{00000000-0010-0000-3300-000001000000}" name="Revenue or Expense Category" dataDxfId="632"/>
    <tableColumn id="3" xr3:uid="{00000000-0010-0000-3300-000003000000}" name="All Prior Fiscal Years" dataDxfId="631"/>
    <tableColumn id="4" xr3:uid="{00000000-0010-0000-3300-000004000000}" name="Fiscal Year 2019" dataDxfId="630"/>
    <tableColumn id="5" xr3:uid="{00000000-0010-0000-3300-000005000000}" name="Fiscal Year 2020" dataDxfId="629"/>
    <tableColumn id="6" xr3:uid="{00000000-0010-0000-3300-000006000000}" name="Fiscal Year 2021" dataDxfId="628"/>
    <tableColumn id="7" xr3:uid="{00000000-0010-0000-3300-000007000000}" name="Fiscal Year 2022" dataDxfId="627"/>
    <tableColumn id="8" xr3:uid="{00000000-0010-0000-3300-000008000000}" name="Fiscal Year 2023" dataDxfId="626"/>
    <tableColumn id="9" xr3:uid="{00000000-0010-0000-3300-000009000000}" name="Fiscal Year  _x000a_2024 &amp; Future" dataDxfId="625"/>
    <tableColumn id="10" xr3:uid="{00000000-0010-0000-3300-00000A000000}" name="Total Revenue" dataDxfId="62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34000000}" name="Table14721" displayName="Table14721" ref="A14:I25" totalsRowShown="0" headerRowDxfId="623" dataDxfId="621" headerRowBorderDxfId="622" tableBorderDxfId="620">
  <tableColumns count="9">
    <tableColumn id="1" xr3:uid="{00000000-0010-0000-3400-000001000000}" name="Revenue or Expense Category" dataDxfId="619"/>
    <tableColumn id="3" xr3:uid="{00000000-0010-0000-3400-000003000000}" name="All Prior Fiscal Years" dataDxfId="618"/>
    <tableColumn id="4" xr3:uid="{00000000-0010-0000-3400-000004000000}" name="Fiscal Year 2019" dataDxfId="617"/>
    <tableColumn id="5" xr3:uid="{00000000-0010-0000-3400-000005000000}" name="Fiscal Year 2020" dataDxfId="616"/>
    <tableColumn id="6" xr3:uid="{00000000-0010-0000-3400-000006000000}" name="Fiscal Year 2021" dataDxfId="615"/>
    <tableColumn id="7" xr3:uid="{00000000-0010-0000-3400-000007000000}" name="Fiscal Year 2022" dataDxfId="614"/>
    <tableColumn id="8" xr3:uid="{00000000-0010-0000-3400-000008000000}" name="Fiscal Year 2023" dataDxfId="613"/>
    <tableColumn id="9" xr3:uid="{00000000-0010-0000-3400-000009000000}" name="Fiscal Year  _x000a_2024 &amp; Future" dataDxfId="612"/>
    <tableColumn id="10" xr3:uid="{00000000-0010-0000-3400-00000A000000}" name="Total Revenue" dataDxfId="61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35000000}" name="Table14831" displayName="Table14831" ref="A14:I25" totalsRowShown="0" headerRowDxfId="610" dataDxfId="608" headerRowBorderDxfId="609" tableBorderDxfId="607">
  <tableColumns count="9">
    <tableColumn id="1" xr3:uid="{00000000-0010-0000-3500-000001000000}" name="Revenue or Expense Category" dataDxfId="606"/>
    <tableColumn id="3" xr3:uid="{00000000-0010-0000-3500-000003000000}" name="All Prior Fiscal Years" dataDxfId="605"/>
    <tableColumn id="4" xr3:uid="{00000000-0010-0000-3500-000004000000}" name="Fiscal Year 2019" dataDxfId="604"/>
    <tableColumn id="5" xr3:uid="{00000000-0010-0000-3500-000005000000}" name="Fiscal Year 2020" dataDxfId="603"/>
    <tableColumn id="6" xr3:uid="{00000000-0010-0000-3500-000006000000}" name="Fiscal Year 2021" dataDxfId="602"/>
    <tableColumn id="7" xr3:uid="{00000000-0010-0000-3500-000007000000}" name="Fiscal Year 2022" dataDxfId="601"/>
    <tableColumn id="8" xr3:uid="{00000000-0010-0000-3500-000008000000}" name="Fiscal Year 2023" dataDxfId="600"/>
    <tableColumn id="9" xr3:uid="{00000000-0010-0000-3500-000009000000}" name="Fiscal Year  _x000a_2024 &amp; Future" dataDxfId="599"/>
    <tableColumn id="10" xr3:uid="{00000000-0010-0000-3500-00000A000000}" name="Total Revenue" dataDxfId="59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36000000}" name="Table14932" displayName="Table14932" ref="A14:I25" totalsRowShown="0" headerRowDxfId="597" dataDxfId="595" headerRowBorderDxfId="596" tableBorderDxfId="594">
  <tableColumns count="9">
    <tableColumn id="1" xr3:uid="{00000000-0010-0000-3600-000001000000}" name="Revenue or Expense Category" dataDxfId="593"/>
    <tableColumn id="3" xr3:uid="{00000000-0010-0000-3600-000003000000}" name="All Prior Fiscal Years" dataDxfId="592"/>
    <tableColumn id="4" xr3:uid="{00000000-0010-0000-3600-000004000000}" name="Fiscal Year 2019" dataDxfId="591"/>
    <tableColumn id="5" xr3:uid="{00000000-0010-0000-3600-000005000000}" name="Fiscal Year 2020" dataDxfId="590"/>
    <tableColumn id="6" xr3:uid="{00000000-0010-0000-3600-000006000000}" name="Fiscal Year 2021" dataDxfId="589"/>
    <tableColumn id="7" xr3:uid="{00000000-0010-0000-3600-000007000000}" name="Fiscal Year 2022" dataDxfId="588"/>
    <tableColumn id="8" xr3:uid="{00000000-0010-0000-3600-000008000000}" name="Fiscal Year 2023" dataDxfId="587"/>
    <tableColumn id="9" xr3:uid="{00000000-0010-0000-3600-000009000000}" name="Fiscal Year  _x000a_2024 &amp; Future" dataDxfId="586"/>
    <tableColumn id="10" xr3:uid="{00000000-0010-0000-3600-00000A000000}" name="Total Revenue" dataDxfId="58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37000000}" name="Table141033" displayName="Table141033" ref="A14:I25" totalsRowShown="0" headerRowDxfId="584" dataDxfId="582" headerRowBorderDxfId="583" tableBorderDxfId="581">
  <tableColumns count="9">
    <tableColumn id="1" xr3:uid="{00000000-0010-0000-3700-000001000000}" name="Revenue or Expense Category" dataDxfId="580"/>
    <tableColumn id="3" xr3:uid="{00000000-0010-0000-3700-000003000000}" name="All Prior Fiscal Years" dataDxfId="579"/>
    <tableColumn id="4" xr3:uid="{00000000-0010-0000-3700-000004000000}" name="Fiscal Year 2019" dataDxfId="578"/>
    <tableColumn id="5" xr3:uid="{00000000-0010-0000-3700-000005000000}" name="Fiscal Year 2020" dataDxfId="577"/>
    <tableColumn id="6" xr3:uid="{00000000-0010-0000-3700-000006000000}" name="Fiscal Year 2021" dataDxfId="576"/>
    <tableColumn id="7" xr3:uid="{00000000-0010-0000-3700-000007000000}" name="Fiscal Year 2022" dataDxfId="575"/>
    <tableColumn id="8" xr3:uid="{00000000-0010-0000-3700-000008000000}" name="Fiscal Year 2023" dataDxfId="574"/>
    <tableColumn id="9" xr3:uid="{00000000-0010-0000-3700-000009000000}" name="Fiscal Year  _x000a_2024 &amp; Future" dataDxfId="573"/>
    <tableColumn id="10" xr3:uid="{00000000-0010-0000-3700-00000A000000}" name="Total Revenue" dataDxfId="57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38000000}" name="Table141134" displayName="Table141134" ref="A14:I25" totalsRowShown="0" headerRowDxfId="571" dataDxfId="569" headerRowBorderDxfId="570" tableBorderDxfId="568">
  <tableColumns count="9">
    <tableColumn id="1" xr3:uid="{00000000-0010-0000-3800-000001000000}" name="Revenue or Expense Category" dataDxfId="567"/>
    <tableColumn id="3" xr3:uid="{00000000-0010-0000-3800-000003000000}" name="All Prior Fiscal Years" dataDxfId="566"/>
    <tableColumn id="4" xr3:uid="{00000000-0010-0000-3800-000004000000}" name="Fiscal Year 2019" dataDxfId="565"/>
    <tableColumn id="5" xr3:uid="{00000000-0010-0000-3800-000005000000}" name="Fiscal Year 2020" dataDxfId="564"/>
    <tableColumn id="6" xr3:uid="{00000000-0010-0000-3800-000006000000}" name="Fiscal Year 2021" dataDxfId="563"/>
    <tableColumn id="7" xr3:uid="{00000000-0010-0000-3800-000007000000}" name="Fiscal Year 2022" dataDxfId="562"/>
    <tableColumn id="8" xr3:uid="{00000000-0010-0000-3800-000008000000}" name="Fiscal Year 2023" dataDxfId="561"/>
    <tableColumn id="9" xr3:uid="{00000000-0010-0000-3800-000009000000}" name="Fiscal Year  _x000a_2024 &amp; Future" dataDxfId="560"/>
    <tableColumn id="10" xr3:uid="{00000000-0010-0000-3800-00000A000000}" name="Total Revenue" dataDxfId="55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39000000}" name="Table141235" displayName="Table141235" ref="A14:I25" totalsRowShown="0" headerRowDxfId="558" dataDxfId="556" headerRowBorderDxfId="557" tableBorderDxfId="555">
  <tableColumns count="9">
    <tableColumn id="1" xr3:uid="{00000000-0010-0000-3900-000001000000}" name="Revenue or Expense Category" dataDxfId="554"/>
    <tableColumn id="3" xr3:uid="{00000000-0010-0000-3900-000003000000}" name="All Prior Fiscal Years" dataDxfId="553"/>
    <tableColumn id="4" xr3:uid="{00000000-0010-0000-3900-000004000000}" name="Fiscal Year 2019" dataDxfId="552"/>
    <tableColumn id="5" xr3:uid="{00000000-0010-0000-3900-000005000000}" name="Fiscal Year 2020" dataDxfId="551"/>
    <tableColumn id="6" xr3:uid="{00000000-0010-0000-3900-000006000000}" name="Fiscal Year 2021" dataDxfId="550"/>
    <tableColumn id="7" xr3:uid="{00000000-0010-0000-3900-000007000000}" name="Fiscal Year 2022" dataDxfId="549"/>
    <tableColumn id="8" xr3:uid="{00000000-0010-0000-3900-000008000000}" name="Fiscal Year 2023" dataDxfId="548"/>
    <tableColumn id="9" xr3:uid="{00000000-0010-0000-3900-000009000000}" name="Fiscal Year  _x000a_2024 &amp; Future" dataDxfId="547"/>
    <tableColumn id="10" xr3:uid="{00000000-0010-0000-3900-00000A000000}" name="Total Revenue" dataDxfId="54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3A000000}" name="Table1415" displayName="Table1415" ref="A14:I25" totalsRowShown="0" headerRowDxfId="545" dataDxfId="543" headerRowBorderDxfId="544" tableBorderDxfId="542">
  <tableColumns count="9">
    <tableColumn id="1" xr3:uid="{00000000-0010-0000-3A00-000001000000}" name="Revenue or Expense Category" dataDxfId="541"/>
    <tableColumn id="3" xr3:uid="{00000000-0010-0000-3A00-000003000000}" name="All Prior Fiscal Years" dataDxfId="540"/>
    <tableColumn id="4" xr3:uid="{00000000-0010-0000-3A00-000004000000}" name="Fiscal Year 2019" dataDxfId="539"/>
    <tableColumn id="5" xr3:uid="{00000000-0010-0000-3A00-000005000000}" name="Fiscal Year 2020" dataDxfId="538"/>
    <tableColumn id="6" xr3:uid="{00000000-0010-0000-3A00-000006000000}" name="Fiscal Year 2021" dataDxfId="537"/>
    <tableColumn id="7" xr3:uid="{00000000-0010-0000-3A00-000007000000}" name="Fiscal Year 2022" dataDxfId="536"/>
    <tableColumn id="8" xr3:uid="{00000000-0010-0000-3A00-000008000000}" name="Fiscal Year 2023" dataDxfId="535"/>
    <tableColumn id="9" xr3:uid="{00000000-0010-0000-3A00-000009000000}" name="Fiscal Year  _x000a_2024 &amp; Future" dataDxfId="534"/>
    <tableColumn id="10" xr3:uid="{00000000-0010-0000-3A00-00000A000000}" name="Total Revenue" dataDxfId="53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05000000}" name="Table142469" displayName="Table142469" ref="A14:I25" totalsRowShown="0" headerRowDxfId="1242" dataDxfId="1240" headerRowBorderDxfId="1241" tableBorderDxfId="1239">
  <tableColumns count="9">
    <tableColumn id="1" xr3:uid="{00000000-0010-0000-0500-000001000000}" name="Revenue or Expense Category" dataDxfId="1238"/>
    <tableColumn id="3" xr3:uid="{00000000-0010-0000-0500-000003000000}" name="All Prior Fiscal Years" dataDxfId="1237"/>
    <tableColumn id="4" xr3:uid="{00000000-0010-0000-0500-000004000000}" name="Fiscal Year 2019" dataDxfId="1236"/>
    <tableColumn id="5" xr3:uid="{00000000-0010-0000-0500-000005000000}" name="Fiscal Year 2020" dataDxfId="1235"/>
    <tableColumn id="6" xr3:uid="{00000000-0010-0000-0500-000006000000}" name="Fiscal Year 2021" dataDxfId="1234"/>
    <tableColumn id="7" xr3:uid="{00000000-0010-0000-0500-000007000000}" name="Fiscal Year 2022" dataDxfId="1233"/>
    <tableColumn id="8" xr3:uid="{00000000-0010-0000-0500-000008000000}" name="Fiscal Year 2023" dataDxfId="1232"/>
    <tableColumn id="9" xr3:uid="{00000000-0010-0000-0500-000009000000}" name="Fiscal Year  _x000a_2024 &amp; Future" dataDxfId="1231"/>
    <tableColumn id="10" xr3:uid="{00000000-0010-0000-0500-00000A000000}" name="Total Revenue" dataDxfId="123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3B000000}" name="Table141437" displayName="Table141437" ref="A14:I25" totalsRowShown="0" headerRowDxfId="532" dataDxfId="530" headerRowBorderDxfId="531" tableBorderDxfId="529">
  <tableColumns count="9">
    <tableColumn id="1" xr3:uid="{00000000-0010-0000-3B00-000001000000}" name="Revenue or Expense Category" dataDxfId="528"/>
    <tableColumn id="3" xr3:uid="{00000000-0010-0000-3B00-000003000000}" name="All Prior Fiscal Years" dataDxfId="527"/>
    <tableColumn id="4" xr3:uid="{00000000-0010-0000-3B00-000004000000}" name="Fiscal Year 2019" dataDxfId="526"/>
    <tableColumn id="5" xr3:uid="{00000000-0010-0000-3B00-000005000000}" name="Fiscal Year 2020" dataDxfId="525"/>
    <tableColumn id="6" xr3:uid="{00000000-0010-0000-3B00-000006000000}" name="Fiscal Year 2021" dataDxfId="524"/>
    <tableColumn id="7" xr3:uid="{00000000-0010-0000-3B00-000007000000}" name="Fiscal Year 2022" dataDxfId="523"/>
    <tableColumn id="8" xr3:uid="{00000000-0010-0000-3B00-000008000000}" name="Fiscal Year 2023" dataDxfId="522"/>
    <tableColumn id="9" xr3:uid="{00000000-0010-0000-3B00-000009000000}" name="Fiscal Year  _x000a_2024 &amp; Future" dataDxfId="521"/>
    <tableColumn id="10" xr3:uid="{00000000-0010-0000-3B00-00000A000000}" name="Total Revenue" dataDxfId="52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3C000000}" name="Table1413" displayName="Table1413" ref="A14:I25" totalsRowShown="0" headerRowDxfId="519" dataDxfId="517" headerRowBorderDxfId="518" tableBorderDxfId="516">
  <tableColumns count="9">
    <tableColumn id="1" xr3:uid="{00000000-0010-0000-3C00-000001000000}" name="Revenue or Expense Category" dataDxfId="515"/>
    <tableColumn id="3" xr3:uid="{00000000-0010-0000-3C00-000003000000}" name="All Prior Fiscal Years" dataDxfId="514"/>
    <tableColumn id="4" xr3:uid="{00000000-0010-0000-3C00-000004000000}" name="Fiscal Year 2019" dataDxfId="513"/>
    <tableColumn id="5" xr3:uid="{00000000-0010-0000-3C00-000005000000}" name="Fiscal Year 2020" dataDxfId="512"/>
    <tableColumn id="6" xr3:uid="{00000000-0010-0000-3C00-000006000000}" name="Fiscal Year 2021" dataDxfId="511"/>
    <tableColumn id="7" xr3:uid="{00000000-0010-0000-3C00-000007000000}" name="Fiscal Year 2022" dataDxfId="510"/>
    <tableColumn id="8" xr3:uid="{00000000-0010-0000-3C00-000008000000}" name="Fiscal Year 2023" dataDxfId="509"/>
    <tableColumn id="9" xr3:uid="{00000000-0010-0000-3C00-000009000000}" name="Fiscal Year  _x000a_2024 &amp; Future" dataDxfId="508"/>
    <tableColumn id="10" xr3:uid="{00000000-0010-0000-3C00-00000A000000}" name="Total Revenue" dataDxfId="50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3D000000}" name="Table1416" displayName="Table1416" ref="A14:I25" totalsRowShown="0" headerRowDxfId="506" dataDxfId="504" headerRowBorderDxfId="505" tableBorderDxfId="503">
  <tableColumns count="9">
    <tableColumn id="1" xr3:uid="{00000000-0010-0000-3D00-000001000000}" name="Revenue or Expense Category" dataDxfId="502"/>
    <tableColumn id="3" xr3:uid="{00000000-0010-0000-3D00-000003000000}" name="All Prior Fiscal Years" dataDxfId="501"/>
    <tableColumn id="4" xr3:uid="{00000000-0010-0000-3D00-000004000000}" name="Fiscal Year 2019" dataDxfId="500"/>
    <tableColumn id="5" xr3:uid="{00000000-0010-0000-3D00-000005000000}" name="Fiscal Year 2020" dataDxfId="499"/>
    <tableColumn id="6" xr3:uid="{00000000-0010-0000-3D00-000006000000}" name="Fiscal Year 2021" dataDxfId="498"/>
    <tableColumn id="7" xr3:uid="{00000000-0010-0000-3D00-000007000000}" name="Fiscal Year 2022" dataDxfId="497"/>
    <tableColumn id="8" xr3:uid="{00000000-0010-0000-3D00-000008000000}" name="Fiscal Year 2023" dataDxfId="496"/>
    <tableColumn id="9" xr3:uid="{00000000-0010-0000-3D00-000009000000}" name="Fiscal Year  _x000a_2024 &amp; Future" dataDxfId="495"/>
    <tableColumn id="10" xr3:uid="{00000000-0010-0000-3D00-00000A000000}" name="Total Revenue" dataDxfId="49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3E000000}" name="Table1417" displayName="Table1417" ref="A14:I25" totalsRowShown="0" headerRowDxfId="493" dataDxfId="491" headerRowBorderDxfId="492" tableBorderDxfId="490">
  <tableColumns count="9">
    <tableColumn id="1" xr3:uid="{00000000-0010-0000-3E00-000001000000}" name="Revenue or Expense Category" dataDxfId="489"/>
    <tableColumn id="3" xr3:uid="{00000000-0010-0000-3E00-000003000000}" name="All Prior Fiscal Years" dataDxfId="488"/>
    <tableColumn id="4" xr3:uid="{00000000-0010-0000-3E00-000004000000}" name="Fiscal Year 2019" dataDxfId="487"/>
    <tableColumn id="5" xr3:uid="{00000000-0010-0000-3E00-000005000000}" name="Fiscal Year 2020" dataDxfId="486"/>
    <tableColumn id="6" xr3:uid="{00000000-0010-0000-3E00-000006000000}" name="Fiscal Year 2021" dataDxfId="485"/>
    <tableColumn id="7" xr3:uid="{00000000-0010-0000-3E00-000007000000}" name="Fiscal Year 2022" dataDxfId="484"/>
    <tableColumn id="8" xr3:uid="{00000000-0010-0000-3E00-000008000000}" name="Fiscal Year 2023" dataDxfId="483"/>
    <tableColumn id="9" xr3:uid="{00000000-0010-0000-3E00-000009000000}" name="Fiscal Year  _x000a_2024 &amp; Future" dataDxfId="482"/>
    <tableColumn id="10" xr3:uid="{00000000-0010-0000-3E00-00000A000000}" name="Total Revenue" dataDxfId="48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3F000000}" name="Table141841" displayName="Table141841" ref="A14:I25" totalsRowShown="0" headerRowDxfId="480" dataDxfId="478" headerRowBorderDxfId="479" tableBorderDxfId="477">
  <tableColumns count="9">
    <tableColumn id="1" xr3:uid="{00000000-0010-0000-3F00-000001000000}" name="Revenue or Expense Category" dataDxfId="476"/>
    <tableColumn id="3" xr3:uid="{00000000-0010-0000-3F00-000003000000}" name="All Prior Fiscal Years" dataDxfId="475"/>
    <tableColumn id="4" xr3:uid="{00000000-0010-0000-3F00-000004000000}" name="Fiscal Year 2019" dataDxfId="474"/>
    <tableColumn id="5" xr3:uid="{00000000-0010-0000-3F00-000005000000}" name="Fiscal Year 2020" dataDxfId="473"/>
    <tableColumn id="6" xr3:uid="{00000000-0010-0000-3F00-000006000000}" name="Fiscal Year 2021" dataDxfId="472"/>
    <tableColumn id="7" xr3:uid="{00000000-0010-0000-3F00-000007000000}" name="Fiscal Year 2022" dataDxfId="471"/>
    <tableColumn id="8" xr3:uid="{00000000-0010-0000-3F00-000008000000}" name="Fiscal Year 2023" dataDxfId="470"/>
    <tableColumn id="9" xr3:uid="{00000000-0010-0000-3F00-000009000000}" name="Fiscal Year  _x000a_2024 &amp; Future" dataDxfId="469"/>
    <tableColumn id="10" xr3:uid="{00000000-0010-0000-3F00-00000A000000}" name="Total Revenue" dataDxfId="46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40000000}" name="Table141942" displayName="Table141942" ref="A14:I25" totalsRowShown="0" headerRowDxfId="467" dataDxfId="465" headerRowBorderDxfId="466" tableBorderDxfId="464">
  <tableColumns count="9">
    <tableColumn id="1" xr3:uid="{00000000-0010-0000-4000-000001000000}" name="Revenue or Expense Category" dataDxfId="463"/>
    <tableColumn id="3" xr3:uid="{00000000-0010-0000-4000-000003000000}" name="All Prior Fiscal Years" dataDxfId="462"/>
    <tableColumn id="4" xr3:uid="{00000000-0010-0000-4000-000004000000}" name="Fiscal Year 2019" dataDxfId="461"/>
    <tableColumn id="5" xr3:uid="{00000000-0010-0000-4000-000005000000}" name="Fiscal Year 2020" dataDxfId="460"/>
    <tableColumn id="6" xr3:uid="{00000000-0010-0000-4000-000006000000}" name="Fiscal Year 2021" dataDxfId="459"/>
    <tableColumn id="7" xr3:uid="{00000000-0010-0000-4000-000007000000}" name="Fiscal Year 2022" dataDxfId="458"/>
    <tableColumn id="8" xr3:uid="{00000000-0010-0000-4000-000008000000}" name="Fiscal Year 2023" dataDxfId="457"/>
    <tableColumn id="9" xr3:uid="{00000000-0010-0000-4000-000009000000}" name="Fiscal Year  _x000a_2024 &amp; Future" dataDxfId="456"/>
    <tableColumn id="10" xr3:uid="{00000000-0010-0000-4000-00000A000000}" name="Total Revenue" dataDxfId="45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41000000}" name="Table142643" displayName="Table142643" ref="A14:I25" totalsRowShown="0" headerRowDxfId="454" dataDxfId="452" headerRowBorderDxfId="453" tableBorderDxfId="451">
  <tableColumns count="9">
    <tableColumn id="1" xr3:uid="{00000000-0010-0000-4100-000001000000}" name="Revenue or Expense Category" dataDxfId="450"/>
    <tableColumn id="3" xr3:uid="{00000000-0010-0000-4100-000003000000}" name="All Prior Fiscal Years" dataDxfId="449"/>
    <tableColumn id="4" xr3:uid="{00000000-0010-0000-4100-000004000000}" name="Fiscal Year 2019" dataDxfId="448"/>
    <tableColumn id="5" xr3:uid="{00000000-0010-0000-4100-000005000000}" name="Fiscal Year 2020" dataDxfId="447"/>
    <tableColumn id="6" xr3:uid="{00000000-0010-0000-4100-000006000000}" name="Fiscal Year 2021" dataDxfId="446"/>
    <tableColumn id="7" xr3:uid="{00000000-0010-0000-4100-000007000000}" name="Fiscal Year 2022" dataDxfId="445"/>
    <tableColumn id="8" xr3:uid="{00000000-0010-0000-4100-000008000000}" name="Fiscal Year 2023" dataDxfId="444"/>
    <tableColumn id="9" xr3:uid="{00000000-0010-0000-4100-000009000000}" name="Fiscal Year  _x000a_2024 &amp; Future" dataDxfId="443"/>
    <tableColumn id="10" xr3:uid="{00000000-0010-0000-4100-00000A000000}" name="Total Revenue" dataDxfId="44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42000000}" name="Table142744" displayName="Table142744" ref="A14:I25" totalsRowShown="0" headerRowDxfId="441" dataDxfId="439" headerRowBorderDxfId="440" tableBorderDxfId="438">
  <tableColumns count="9">
    <tableColumn id="1" xr3:uid="{00000000-0010-0000-4200-000001000000}" name="Revenue or Expense Category" dataDxfId="437"/>
    <tableColumn id="3" xr3:uid="{00000000-0010-0000-4200-000003000000}" name="All Prior Fiscal Years" dataDxfId="436"/>
    <tableColumn id="4" xr3:uid="{00000000-0010-0000-4200-000004000000}" name="Fiscal Year 2019" dataDxfId="435"/>
    <tableColumn id="5" xr3:uid="{00000000-0010-0000-4200-000005000000}" name="Fiscal Year 2020" dataDxfId="434"/>
    <tableColumn id="6" xr3:uid="{00000000-0010-0000-4200-000006000000}" name="Fiscal Year 2021" dataDxfId="433"/>
    <tableColumn id="7" xr3:uid="{00000000-0010-0000-4200-000007000000}" name="Fiscal Year 2022" dataDxfId="432"/>
    <tableColumn id="8" xr3:uid="{00000000-0010-0000-4200-000008000000}" name="Fiscal Year 2023" dataDxfId="431"/>
    <tableColumn id="9" xr3:uid="{00000000-0010-0000-4200-000009000000}" name="Fiscal Year  _x000a_2024 &amp; Future" dataDxfId="430"/>
    <tableColumn id="10" xr3:uid="{00000000-0010-0000-4200-00000A000000}" name="Total Revenue" dataDxfId="42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43000000}" name="Table142845" displayName="Table142845" ref="A14:I25" totalsRowShown="0" headerRowDxfId="428" dataDxfId="426" headerRowBorderDxfId="427" tableBorderDxfId="425">
  <tableColumns count="9">
    <tableColumn id="1" xr3:uid="{00000000-0010-0000-4300-000001000000}" name="Revenue or Expense Category" dataDxfId="424"/>
    <tableColumn id="3" xr3:uid="{00000000-0010-0000-4300-000003000000}" name="All Prior Fiscal Years" dataDxfId="423"/>
    <tableColumn id="4" xr3:uid="{00000000-0010-0000-4300-000004000000}" name="Fiscal Year 2019" dataDxfId="422"/>
    <tableColumn id="5" xr3:uid="{00000000-0010-0000-4300-000005000000}" name="Fiscal Year 2020" dataDxfId="421"/>
    <tableColumn id="6" xr3:uid="{00000000-0010-0000-4300-000006000000}" name="Fiscal Year 2021" dataDxfId="420"/>
    <tableColumn id="7" xr3:uid="{00000000-0010-0000-4300-000007000000}" name="Fiscal Year 2022" dataDxfId="419"/>
    <tableColumn id="8" xr3:uid="{00000000-0010-0000-4300-000008000000}" name="Fiscal Year 2023" dataDxfId="418"/>
    <tableColumn id="9" xr3:uid="{00000000-0010-0000-4300-000009000000}" name="Fiscal Year  _x000a_2024 &amp; Future" dataDxfId="417"/>
    <tableColumn id="10" xr3:uid="{00000000-0010-0000-4300-00000A000000}" name="Total Revenue" dataDxfId="41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44000000}" name="Table142946" displayName="Table142946" ref="A14:I25" totalsRowShown="0" headerRowDxfId="415" dataDxfId="413" headerRowBorderDxfId="414" tableBorderDxfId="412">
  <tableColumns count="9">
    <tableColumn id="1" xr3:uid="{00000000-0010-0000-4400-000001000000}" name="Revenue or Expense Category" dataDxfId="411"/>
    <tableColumn id="3" xr3:uid="{00000000-0010-0000-4400-000003000000}" name="All Prior Fiscal Years" dataDxfId="410"/>
    <tableColumn id="4" xr3:uid="{00000000-0010-0000-4400-000004000000}" name="Fiscal Year 2019" dataDxfId="409"/>
    <tableColumn id="5" xr3:uid="{00000000-0010-0000-4400-000005000000}" name="Fiscal Year 2020" dataDxfId="408"/>
    <tableColumn id="6" xr3:uid="{00000000-0010-0000-4400-000006000000}" name="Fiscal Year 2021" dataDxfId="407"/>
    <tableColumn id="7" xr3:uid="{00000000-0010-0000-4400-000007000000}" name="Fiscal Year 2022" dataDxfId="406"/>
    <tableColumn id="8" xr3:uid="{00000000-0010-0000-4400-000008000000}" name="Fiscal Year 2023" dataDxfId="405"/>
    <tableColumn id="9" xr3:uid="{00000000-0010-0000-4400-000009000000}" name="Fiscal Year  _x000a_2024 &amp; Future" dataDxfId="404"/>
    <tableColumn id="10" xr3:uid="{00000000-0010-0000-4400-00000A000000}" name="Total Revenue" dataDxfId="40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6000000}" name="Table14246972" displayName="Table14246972" ref="A14:I26" totalsRowCount="1" headerRowDxfId="1229" dataDxfId="1227" headerRowBorderDxfId="1228">
  <tableColumns count="9">
    <tableColumn id="1" xr3:uid="{00000000-0010-0000-0600-000001000000}" name="Revenue or Expense Category" dataDxfId="1226" totalsRowDxfId="1225"/>
    <tableColumn id="3" xr3:uid="{00000000-0010-0000-0600-000003000000}" name="All Prior Fiscal Years" dataDxfId="1224" totalsRowDxfId="1223"/>
    <tableColumn id="4" xr3:uid="{00000000-0010-0000-0600-000004000000}" name="Fiscal Year 2019" dataDxfId="1222" totalsRowDxfId="1221"/>
    <tableColumn id="5" xr3:uid="{00000000-0010-0000-0600-000005000000}" name="Fiscal Year 2020" dataDxfId="1220" totalsRowDxfId="1219"/>
    <tableColumn id="6" xr3:uid="{00000000-0010-0000-0600-000006000000}" name="Fiscal Year 2021" dataDxfId="1218" totalsRowDxfId="1217"/>
    <tableColumn id="7" xr3:uid="{00000000-0010-0000-0600-000007000000}" name="Fiscal Year 2022" dataDxfId="1216" totalsRowDxfId="1215"/>
    <tableColumn id="8" xr3:uid="{00000000-0010-0000-0600-000008000000}" name="Fiscal Year 2023" dataDxfId="1214" totalsRowDxfId="1213"/>
    <tableColumn id="9" xr3:uid="{00000000-0010-0000-0600-000009000000}" name="Fiscal Year  _x000a_2024 &amp; Future" dataDxfId="1212" totalsRowDxfId="1211"/>
    <tableColumn id="10" xr3:uid="{00000000-0010-0000-0600-00000A000000}" name="Total Revenue" dataDxfId="1210" totalsRowDxfId="120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45000000}" name="Table142047" displayName="Table142047" ref="A14:I25" totalsRowShown="0" headerRowDxfId="402" dataDxfId="400" headerRowBorderDxfId="401" tableBorderDxfId="399">
  <tableColumns count="9">
    <tableColumn id="1" xr3:uid="{00000000-0010-0000-4500-000001000000}" name="Revenue or Expense Category" dataDxfId="398"/>
    <tableColumn id="3" xr3:uid="{00000000-0010-0000-4500-000003000000}" name="All Prior Fiscal Years" dataDxfId="397"/>
    <tableColumn id="4" xr3:uid="{00000000-0010-0000-4500-000004000000}" name="Fiscal Year 2019" dataDxfId="396"/>
    <tableColumn id="5" xr3:uid="{00000000-0010-0000-4500-000005000000}" name="Fiscal Year 2020" dataDxfId="395"/>
    <tableColumn id="6" xr3:uid="{00000000-0010-0000-4500-000006000000}" name="Fiscal Year 2021" dataDxfId="394"/>
    <tableColumn id="7" xr3:uid="{00000000-0010-0000-4500-000007000000}" name="Fiscal Year 2022" dataDxfId="393"/>
    <tableColumn id="8" xr3:uid="{00000000-0010-0000-4500-000008000000}" name="Fiscal Year 2023" dataDxfId="392"/>
    <tableColumn id="9" xr3:uid="{00000000-0010-0000-4500-000009000000}" name="Fiscal Year  _x000a_2024 &amp; Future" dataDxfId="391"/>
    <tableColumn id="10" xr3:uid="{00000000-0010-0000-4500-00000A000000}" name="Total Revenue" dataDxfId="39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46000000}" name="Table1421" displayName="Table1421" ref="A14:I25" totalsRowShown="0" headerRowDxfId="389" dataDxfId="387" headerRowBorderDxfId="388" tableBorderDxfId="386">
  <tableColumns count="9">
    <tableColumn id="1" xr3:uid="{00000000-0010-0000-4600-000001000000}" name="Revenue or Expense Category" dataDxfId="385"/>
    <tableColumn id="3" xr3:uid="{00000000-0010-0000-4600-000003000000}" name="All Prior Fiscal Years" dataDxfId="384"/>
    <tableColumn id="4" xr3:uid="{00000000-0010-0000-4600-000004000000}" name="Fiscal Year 2019" dataDxfId="383"/>
    <tableColumn id="5" xr3:uid="{00000000-0010-0000-4600-000005000000}" name="Fiscal Year 2020" dataDxfId="382"/>
    <tableColumn id="6" xr3:uid="{00000000-0010-0000-4600-000006000000}" name="Fiscal Year 2021" dataDxfId="381"/>
    <tableColumn id="7" xr3:uid="{00000000-0010-0000-4600-000007000000}" name="Fiscal Year 2022" dataDxfId="380"/>
    <tableColumn id="8" xr3:uid="{00000000-0010-0000-4600-000008000000}" name="Fiscal Year 2023" dataDxfId="379"/>
    <tableColumn id="9" xr3:uid="{00000000-0010-0000-4600-000009000000}" name="Fiscal Year  _x000a_2024 &amp; Future" dataDxfId="378"/>
    <tableColumn id="10" xr3:uid="{00000000-0010-0000-4600-00000A000000}" name="Total Revenue" dataDxfId="37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47000000}" name="Table142249" displayName="Table142249" ref="A14:I25" totalsRowShown="0" headerRowDxfId="376" dataDxfId="374" headerRowBorderDxfId="375" tableBorderDxfId="373">
  <tableColumns count="9">
    <tableColumn id="1" xr3:uid="{00000000-0010-0000-4700-000001000000}" name="Revenue or Expense Category" dataDxfId="372"/>
    <tableColumn id="3" xr3:uid="{00000000-0010-0000-4700-000003000000}" name="All Prior Fiscal Years" dataDxfId="371"/>
    <tableColumn id="4" xr3:uid="{00000000-0010-0000-4700-000004000000}" name="Fiscal Year 2019" dataDxfId="370"/>
    <tableColumn id="5" xr3:uid="{00000000-0010-0000-4700-000005000000}" name="Fiscal Year 2020" dataDxfId="369"/>
    <tableColumn id="6" xr3:uid="{00000000-0010-0000-4700-000006000000}" name="Fiscal Year 2021" dataDxfId="368"/>
    <tableColumn id="7" xr3:uid="{00000000-0010-0000-4700-000007000000}" name="Fiscal Year 2022" dataDxfId="367"/>
    <tableColumn id="8" xr3:uid="{00000000-0010-0000-4700-000008000000}" name="Fiscal Year 2023" dataDxfId="366"/>
    <tableColumn id="9" xr3:uid="{00000000-0010-0000-4700-000009000000}" name="Fiscal Year  _x000a_2024 &amp; Future" dataDxfId="365"/>
    <tableColumn id="10" xr3:uid="{00000000-0010-0000-4700-00000A000000}" name="Total Revenue" dataDxfId="36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48000000}" name="Table142350" displayName="Table142350" ref="A14:I25" totalsRowShown="0" headerRowDxfId="363" dataDxfId="361" headerRowBorderDxfId="362" tableBorderDxfId="360">
  <tableColumns count="9">
    <tableColumn id="1" xr3:uid="{00000000-0010-0000-4800-000001000000}" name="Revenue or Expense Category" dataDxfId="359"/>
    <tableColumn id="3" xr3:uid="{00000000-0010-0000-4800-000003000000}" name="All Prior Fiscal Years" dataDxfId="358"/>
    <tableColumn id="4" xr3:uid="{00000000-0010-0000-4800-000004000000}" name="Fiscal Year 2019" dataDxfId="357"/>
    <tableColumn id="5" xr3:uid="{00000000-0010-0000-4800-000005000000}" name="Fiscal Year 2020" dataDxfId="356"/>
    <tableColumn id="6" xr3:uid="{00000000-0010-0000-4800-000006000000}" name="Fiscal Year 2021" dataDxfId="355"/>
    <tableColumn id="7" xr3:uid="{00000000-0010-0000-4800-000007000000}" name="Fiscal Year 2022" dataDxfId="354"/>
    <tableColumn id="8" xr3:uid="{00000000-0010-0000-4800-000008000000}" name="Fiscal Year 2023" dataDxfId="353"/>
    <tableColumn id="9" xr3:uid="{00000000-0010-0000-4800-000009000000}" name="Fiscal Year  _x000a_2024 &amp; Future" dataDxfId="352"/>
    <tableColumn id="10" xr3:uid="{00000000-0010-0000-4800-00000A000000}" name="Total Revenue" dataDxfId="35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49000000}" name="Table142451" displayName="Table142451" ref="A14:I25" totalsRowShown="0" headerRowDxfId="350" dataDxfId="348" headerRowBorderDxfId="349" tableBorderDxfId="347">
  <tableColumns count="9">
    <tableColumn id="1" xr3:uid="{00000000-0010-0000-4900-000001000000}" name="Revenue or Expense Category" dataDxfId="346"/>
    <tableColumn id="3" xr3:uid="{00000000-0010-0000-4900-000003000000}" name="All Prior Fiscal Years" dataDxfId="345"/>
    <tableColumn id="4" xr3:uid="{00000000-0010-0000-4900-000004000000}" name="Fiscal Year 2019" dataDxfId="344"/>
    <tableColumn id="5" xr3:uid="{00000000-0010-0000-4900-000005000000}" name="Fiscal Year 2020" dataDxfId="343"/>
    <tableColumn id="6" xr3:uid="{00000000-0010-0000-4900-000006000000}" name="Fiscal Year 2021" dataDxfId="342"/>
    <tableColumn id="7" xr3:uid="{00000000-0010-0000-4900-000007000000}" name="Fiscal Year 2022" dataDxfId="341"/>
    <tableColumn id="8" xr3:uid="{00000000-0010-0000-4900-000008000000}" name="Fiscal Year 2023" dataDxfId="340"/>
    <tableColumn id="9" xr3:uid="{00000000-0010-0000-4900-000009000000}" name="Fiscal Year  _x000a_2024 &amp; Future" dataDxfId="339"/>
    <tableColumn id="10" xr3:uid="{00000000-0010-0000-4900-00000A000000}" name="Total Revenue" dataDxfId="33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4A000000}" name="Table142552" displayName="Table142552" ref="A14:I25" totalsRowShown="0" headerRowDxfId="337" dataDxfId="335" headerRowBorderDxfId="336" tableBorderDxfId="334">
  <tableColumns count="9">
    <tableColumn id="1" xr3:uid="{00000000-0010-0000-4A00-000001000000}" name="Revenue or Expense Category" dataDxfId="333"/>
    <tableColumn id="3" xr3:uid="{00000000-0010-0000-4A00-000003000000}" name="All Prior Fiscal Years" dataDxfId="332"/>
    <tableColumn id="4" xr3:uid="{00000000-0010-0000-4A00-000004000000}" name="Fiscal Year 2019" dataDxfId="331"/>
    <tableColumn id="5" xr3:uid="{00000000-0010-0000-4A00-000005000000}" name="Fiscal Year 2020" dataDxfId="330"/>
    <tableColumn id="6" xr3:uid="{00000000-0010-0000-4A00-000006000000}" name="Fiscal Year 2021" dataDxfId="329"/>
    <tableColumn id="7" xr3:uid="{00000000-0010-0000-4A00-000007000000}" name="Fiscal Year 2022" dataDxfId="328"/>
    <tableColumn id="8" xr3:uid="{00000000-0010-0000-4A00-000008000000}" name="Fiscal Year 2023" dataDxfId="327"/>
    <tableColumn id="9" xr3:uid="{00000000-0010-0000-4A00-000009000000}" name="Fiscal Year  _x000a_2024 &amp; Future" dataDxfId="326"/>
    <tableColumn id="10" xr3:uid="{00000000-0010-0000-4A00-00000A000000}" name="Total Revenue" dataDxfId="32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4B000000}" name="Table1430" displayName="Table1430" ref="A14:I25" totalsRowShown="0" headerRowDxfId="324" dataDxfId="322" headerRowBorderDxfId="323" tableBorderDxfId="321">
  <tableColumns count="9">
    <tableColumn id="1" xr3:uid="{00000000-0010-0000-4B00-000001000000}" name="Revenue or Expense Category" dataDxfId="320"/>
    <tableColumn id="3" xr3:uid="{00000000-0010-0000-4B00-000003000000}" name="All Prior Fiscal Years" dataDxfId="319"/>
    <tableColumn id="4" xr3:uid="{00000000-0010-0000-4B00-000004000000}" name="Fiscal Year 2019" dataDxfId="318"/>
    <tableColumn id="5" xr3:uid="{00000000-0010-0000-4B00-000005000000}" name="Fiscal Year 2020" dataDxfId="317"/>
    <tableColumn id="6" xr3:uid="{00000000-0010-0000-4B00-000006000000}" name="Fiscal Year 2021" dataDxfId="316"/>
    <tableColumn id="7" xr3:uid="{00000000-0010-0000-4B00-000007000000}" name="Fiscal Year 2022" dataDxfId="315"/>
    <tableColumn id="8" xr3:uid="{00000000-0010-0000-4B00-000008000000}" name="Fiscal Year 2023" dataDxfId="314"/>
    <tableColumn id="9" xr3:uid="{00000000-0010-0000-4B00-000009000000}" name="Fiscal Year  _x000a_2024 &amp; Future" dataDxfId="313"/>
    <tableColumn id="10" xr3:uid="{00000000-0010-0000-4B00-00000A000000}" name="Total Revenue" dataDxfId="31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4C000000}" name="Table1431" displayName="Table1431" ref="A14:I25" totalsRowShown="0" headerRowDxfId="311" dataDxfId="309" headerRowBorderDxfId="310" tableBorderDxfId="308">
  <tableColumns count="9">
    <tableColumn id="1" xr3:uid="{00000000-0010-0000-4C00-000001000000}" name="Revenue or Expense Category" dataDxfId="307"/>
    <tableColumn id="3" xr3:uid="{00000000-0010-0000-4C00-000003000000}" name="All Prior Fiscal Years" dataDxfId="306"/>
    <tableColumn id="4" xr3:uid="{00000000-0010-0000-4C00-000004000000}" name="Fiscal Year 2019" dataDxfId="305"/>
    <tableColumn id="5" xr3:uid="{00000000-0010-0000-4C00-000005000000}" name="Fiscal Year 2020" dataDxfId="304"/>
    <tableColumn id="6" xr3:uid="{00000000-0010-0000-4C00-000006000000}" name="Fiscal Year 2021" dataDxfId="303"/>
    <tableColumn id="7" xr3:uid="{00000000-0010-0000-4C00-000007000000}" name="Fiscal Year 2022" dataDxfId="302"/>
    <tableColumn id="8" xr3:uid="{00000000-0010-0000-4C00-000008000000}" name="Fiscal Year 2023" dataDxfId="301"/>
    <tableColumn id="9" xr3:uid="{00000000-0010-0000-4C00-000009000000}" name="Fiscal Year  _x000a_2024 &amp; Future" dataDxfId="300"/>
    <tableColumn id="10" xr3:uid="{00000000-0010-0000-4C00-00000A000000}" name="Total Revenue" dataDxfId="29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4D000000}" name="Table1432" displayName="Table1432" ref="A14:I25" totalsRowShown="0" headerRowDxfId="298" dataDxfId="296" headerRowBorderDxfId="297" tableBorderDxfId="295">
  <tableColumns count="9">
    <tableColumn id="1" xr3:uid="{00000000-0010-0000-4D00-000001000000}" name="Revenue or Expense Category" dataDxfId="294"/>
    <tableColumn id="3" xr3:uid="{00000000-0010-0000-4D00-000003000000}" name="All Prior Fiscal Years" dataDxfId="293"/>
    <tableColumn id="4" xr3:uid="{00000000-0010-0000-4D00-000004000000}" name="Fiscal Year 2019" dataDxfId="292"/>
    <tableColumn id="5" xr3:uid="{00000000-0010-0000-4D00-000005000000}" name="Fiscal Year 2020" dataDxfId="291"/>
    <tableColumn id="6" xr3:uid="{00000000-0010-0000-4D00-000006000000}" name="Fiscal Year 2021" dataDxfId="290"/>
    <tableColumn id="7" xr3:uid="{00000000-0010-0000-4D00-000007000000}" name="Fiscal Year 2022" dataDxfId="289"/>
    <tableColumn id="8" xr3:uid="{00000000-0010-0000-4D00-000008000000}" name="Fiscal Year 2023" dataDxfId="288"/>
    <tableColumn id="9" xr3:uid="{00000000-0010-0000-4D00-000009000000}" name="Fiscal Year  _x000a_2024 &amp; Future" dataDxfId="287"/>
    <tableColumn id="10" xr3:uid="{00000000-0010-0000-4D00-00000A000000}" name="Total Revenue" dataDxfId="28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4E000000}" name="Table1433" displayName="Table1433" ref="A14:I25" totalsRowShown="0" headerRowDxfId="285" dataDxfId="283" headerRowBorderDxfId="284" tableBorderDxfId="282">
  <tableColumns count="9">
    <tableColumn id="1" xr3:uid="{00000000-0010-0000-4E00-000001000000}" name="Revenue or Expense Category" dataDxfId="281"/>
    <tableColumn id="3" xr3:uid="{00000000-0010-0000-4E00-000003000000}" name="All Prior Fiscal Years" dataDxfId="280"/>
    <tableColumn id="4" xr3:uid="{00000000-0010-0000-4E00-000004000000}" name="Fiscal Year 2019" dataDxfId="279"/>
    <tableColumn id="5" xr3:uid="{00000000-0010-0000-4E00-000005000000}" name="Fiscal Year 2020" dataDxfId="278"/>
    <tableColumn id="6" xr3:uid="{00000000-0010-0000-4E00-000006000000}" name="Fiscal Year 2021" dataDxfId="277"/>
    <tableColumn id="7" xr3:uid="{00000000-0010-0000-4E00-000007000000}" name="Fiscal Year 2022" dataDxfId="276"/>
    <tableColumn id="8" xr3:uid="{00000000-0010-0000-4E00-000008000000}" name="Fiscal Year 2023" dataDxfId="275"/>
    <tableColumn id="9" xr3:uid="{00000000-0010-0000-4E00-000009000000}" name="Fiscal Year  _x000a_2024 &amp; Future" dataDxfId="274"/>
    <tableColumn id="10" xr3:uid="{00000000-0010-0000-4E00-00000A000000}" name="Total Revenue" dataDxfId="27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07000000}" name="Table141683" displayName="Table141683" ref="A14:I25" totalsRowShown="0" headerRowDxfId="1208" dataDxfId="1206" headerRowBorderDxfId="1207" tableBorderDxfId="1205">
  <tableColumns count="9">
    <tableColumn id="1" xr3:uid="{00000000-0010-0000-0700-000001000000}" name="Revenue or Expense Category" dataDxfId="1204"/>
    <tableColumn id="3" xr3:uid="{00000000-0010-0000-0700-000003000000}" name="All Prior Fiscal Years" dataDxfId="1203"/>
    <tableColumn id="4" xr3:uid="{00000000-0010-0000-0700-000004000000}" name="Fiscal Year 2019" dataDxfId="1202"/>
    <tableColumn id="5" xr3:uid="{00000000-0010-0000-0700-000005000000}" name="Fiscal Year 2020" dataDxfId="1201"/>
    <tableColumn id="6" xr3:uid="{00000000-0010-0000-0700-000006000000}" name="Fiscal Year 2021" dataDxfId="1200"/>
    <tableColumn id="7" xr3:uid="{00000000-0010-0000-0700-000007000000}" name="Fiscal Year 2022" dataDxfId="1199"/>
    <tableColumn id="8" xr3:uid="{00000000-0010-0000-0700-000008000000}" name="Fiscal Year 2023" dataDxfId="1198"/>
    <tableColumn id="9" xr3:uid="{00000000-0010-0000-0700-000009000000}" name="Fiscal Year  _x000a_2024 &amp; Future" dataDxfId="1197"/>
    <tableColumn id="10" xr3:uid="{00000000-0010-0000-0700-00000A000000}" name="Total Revenue" dataDxfId="119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4F000000}" name="Table1434" displayName="Table1434" ref="A14:I25" totalsRowShown="0" headerRowDxfId="272" dataDxfId="270" headerRowBorderDxfId="271" tableBorderDxfId="269">
  <tableColumns count="9">
    <tableColumn id="1" xr3:uid="{00000000-0010-0000-4F00-000001000000}" name="Revenue or Expense Category" dataDxfId="268"/>
    <tableColumn id="3" xr3:uid="{00000000-0010-0000-4F00-000003000000}" name="All Prior Fiscal Years" dataDxfId="267"/>
    <tableColumn id="4" xr3:uid="{00000000-0010-0000-4F00-000004000000}" name="Fiscal Year 2019" dataDxfId="266"/>
    <tableColumn id="5" xr3:uid="{00000000-0010-0000-4F00-000005000000}" name="Fiscal Year 2020" dataDxfId="265"/>
    <tableColumn id="6" xr3:uid="{00000000-0010-0000-4F00-000006000000}" name="Fiscal Year 2021" dataDxfId="264"/>
    <tableColumn id="7" xr3:uid="{00000000-0010-0000-4F00-000007000000}" name="Fiscal Year 2022" dataDxfId="263"/>
    <tableColumn id="8" xr3:uid="{00000000-0010-0000-4F00-000008000000}" name="Fiscal Year 2023" dataDxfId="262"/>
    <tableColumn id="9" xr3:uid="{00000000-0010-0000-4F00-000009000000}" name="Fiscal Year  _x000a_2024 &amp; Future" dataDxfId="261"/>
    <tableColumn id="10" xr3:uid="{00000000-0010-0000-4F00-00000A000000}" name="Total Revenue" dataDxfId="26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50000000}" name="Table1435" displayName="Table1435" ref="A14:I25" totalsRowShown="0" headerRowDxfId="259" dataDxfId="257" headerRowBorderDxfId="258" tableBorderDxfId="256">
  <tableColumns count="9">
    <tableColumn id="1" xr3:uid="{00000000-0010-0000-5000-000001000000}" name="Revenue or Expense Category" dataDxfId="255"/>
    <tableColumn id="3" xr3:uid="{00000000-0010-0000-5000-000003000000}" name="All Prior Fiscal Years" dataDxfId="254"/>
    <tableColumn id="4" xr3:uid="{00000000-0010-0000-5000-000004000000}" name="Fiscal Year 2019" dataDxfId="253"/>
    <tableColumn id="5" xr3:uid="{00000000-0010-0000-5000-000005000000}" name="Fiscal Year 2020" dataDxfId="252"/>
    <tableColumn id="6" xr3:uid="{00000000-0010-0000-5000-000006000000}" name="Fiscal Year 2021" dataDxfId="251"/>
    <tableColumn id="7" xr3:uid="{00000000-0010-0000-5000-000007000000}" name="Fiscal Year 2022" dataDxfId="250"/>
    <tableColumn id="8" xr3:uid="{00000000-0010-0000-5000-000008000000}" name="Fiscal Year 2023" dataDxfId="249"/>
    <tableColumn id="9" xr3:uid="{00000000-0010-0000-5000-000009000000}" name="Fiscal Year  _x000a_2024 &amp; Future" dataDxfId="248"/>
    <tableColumn id="10" xr3:uid="{00000000-0010-0000-5000-00000A000000}" name="Total Revenue" dataDxfId="24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51000000}" name="Table1436" displayName="Table1436" ref="A14:I25" totalsRowShown="0" headerRowDxfId="246" dataDxfId="244" headerRowBorderDxfId="245" tableBorderDxfId="243">
  <tableColumns count="9">
    <tableColumn id="1" xr3:uid="{00000000-0010-0000-5100-000001000000}" name="Revenue or Expense Category" dataDxfId="242"/>
    <tableColumn id="3" xr3:uid="{00000000-0010-0000-5100-000003000000}" name="All Prior Fiscal Years" dataDxfId="241"/>
    <tableColumn id="4" xr3:uid="{00000000-0010-0000-5100-000004000000}" name="Fiscal Year 2019" dataDxfId="240"/>
    <tableColumn id="5" xr3:uid="{00000000-0010-0000-5100-000005000000}" name="Fiscal Year 2020" dataDxfId="239"/>
    <tableColumn id="6" xr3:uid="{00000000-0010-0000-5100-000006000000}" name="Fiscal Year 2021" dataDxfId="238"/>
    <tableColumn id="7" xr3:uid="{00000000-0010-0000-5100-000007000000}" name="Fiscal Year 2022" dataDxfId="237"/>
    <tableColumn id="8" xr3:uid="{00000000-0010-0000-5100-000008000000}" name="Fiscal Year 2023" dataDxfId="236"/>
    <tableColumn id="9" xr3:uid="{00000000-0010-0000-5100-000009000000}" name="Fiscal Year  _x000a_2024 &amp; Future" dataDxfId="235"/>
    <tableColumn id="10" xr3:uid="{00000000-0010-0000-5100-00000A000000}" name="Total Revenue" dataDxfId="23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52000000}" name="Table1437" displayName="Table1437" ref="A14:I25" totalsRowShown="0" headerRowDxfId="233" dataDxfId="231" headerRowBorderDxfId="232" tableBorderDxfId="230">
  <tableColumns count="9">
    <tableColumn id="1" xr3:uid="{00000000-0010-0000-5200-000001000000}" name="Revenue or Expense Category" dataDxfId="229"/>
    <tableColumn id="3" xr3:uid="{00000000-0010-0000-5200-000003000000}" name="All Prior Fiscal Years" dataDxfId="228"/>
    <tableColumn id="4" xr3:uid="{00000000-0010-0000-5200-000004000000}" name="Fiscal Year 2019" dataDxfId="227"/>
    <tableColumn id="5" xr3:uid="{00000000-0010-0000-5200-000005000000}" name="Fiscal Year 2020" dataDxfId="226"/>
    <tableColumn id="6" xr3:uid="{00000000-0010-0000-5200-000006000000}" name="Fiscal Year 2021" dataDxfId="225"/>
    <tableColumn id="7" xr3:uid="{00000000-0010-0000-5200-000007000000}" name="Fiscal Year 2022" dataDxfId="224"/>
    <tableColumn id="8" xr3:uid="{00000000-0010-0000-5200-000008000000}" name="Fiscal Year 2023" dataDxfId="223"/>
    <tableColumn id="9" xr3:uid="{00000000-0010-0000-5200-000009000000}" name="Fiscal Year  _x000a_2024 &amp; Future" dataDxfId="222"/>
    <tableColumn id="10" xr3:uid="{00000000-0010-0000-5200-00000A000000}" name="Total Revenue" dataDxfId="22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53000000}" name="Table1438" displayName="Table1438" ref="A14:I25" totalsRowShown="0" headerRowDxfId="220" dataDxfId="218" headerRowBorderDxfId="219" tableBorderDxfId="217">
  <tableColumns count="9">
    <tableColumn id="1" xr3:uid="{00000000-0010-0000-5300-000001000000}" name="Revenue or Expense Category" dataDxfId="216"/>
    <tableColumn id="3" xr3:uid="{00000000-0010-0000-5300-000003000000}" name="All Prior Fiscal Years" dataDxfId="215"/>
    <tableColumn id="4" xr3:uid="{00000000-0010-0000-5300-000004000000}" name="Fiscal Year 2019" dataDxfId="214"/>
    <tableColumn id="5" xr3:uid="{00000000-0010-0000-5300-000005000000}" name="Fiscal Year 2020" dataDxfId="213"/>
    <tableColumn id="6" xr3:uid="{00000000-0010-0000-5300-000006000000}" name="Fiscal Year 2021" dataDxfId="212"/>
    <tableColumn id="7" xr3:uid="{00000000-0010-0000-5300-000007000000}" name="Fiscal Year 2022" dataDxfId="211"/>
    <tableColumn id="8" xr3:uid="{00000000-0010-0000-5300-000008000000}" name="Fiscal Year 2023" dataDxfId="210"/>
    <tableColumn id="9" xr3:uid="{00000000-0010-0000-5300-000009000000}" name="Fiscal Year  _x000a_2024 &amp; Future" dataDxfId="209"/>
    <tableColumn id="10" xr3:uid="{00000000-0010-0000-5300-00000A000000}" name="Total Revenue" dataDxfId="20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54000000}" name="Table1439" displayName="Table1439" ref="A14:I25" totalsRowShown="0" headerRowDxfId="207" dataDxfId="205" headerRowBorderDxfId="206" tableBorderDxfId="204">
  <tableColumns count="9">
    <tableColumn id="1" xr3:uid="{00000000-0010-0000-5400-000001000000}" name="Revenue or Expense Category" dataDxfId="203"/>
    <tableColumn id="3" xr3:uid="{00000000-0010-0000-5400-000003000000}" name="All Prior Fiscal Years" dataDxfId="202"/>
    <tableColumn id="4" xr3:uid="{00000000-0010-0000-5400-000004000000}" name="Fiscal Year 2019" dataDxfId="201"/>
    <tableColumn id="5" xr3:uid="{00000000-0010-0000-5400-000005000000}" name="Fiscal Year 2020" dataDxfId="200"/>
    <tableColumn id="6" xr3:uid="{00000000-0010-0000-5400-000006000000}" name="Fiscal Year 2021" dataDxfId="199"/>
    <tableColumn id="7" xr3:uid="{00000000-0010-0000-5400-000007000000}" name="Fiscal Year 2022" dataDxfId="198"/>
    <tableColumn id="8" xr3:uid="{00000000-0010-0000-5400-000008000000}" name="Fiscal Year 2023" dataDxfId="197"/>
    <tableColumn id="9" xr3:uid="{00000000-0010-0000-5400-000009000000}" name="Fiscal Year  _x000a_2024 &amp; Future" dataDxfId="196"/>
    <tableColumn id="10" xr3:uid="{00000000-0010-0000-5400-00000A000000}" name="Total Revenue" dataDxfId="19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55000000}" name="Table1440" displayName="Table1440" ref="A14:I25" totalsRowShown="0" headerRowDxfId="194" dataDxfId="192" headerRowBorderDxfId="193" tableBorderDxfId="191">
  <tableColumns count="9">
    <tableColumn id="1" xr3:uid="{00000000-0010-0000-5500-000001000000}" name="Revenue or Expense Category" dataDxfId="190"/>
    <tableColumn id="3" xr3:uid="{00000000-0010-0000-5500-000003000000}" name="All Prior Fiscal Years" dataDxfId="189"/>
    <tableColumn id="4" xr3:uid="{00000000-0010-0000-5500-000004000000}" name="Fiscal Year 2019" dataDxfId="188"/>
    <tableColumn id="5" xr3:uid="{00000000-0010-0000-5500-000005000000}" name="Fiscal Year 2020" dataDxfId="187"/>
    <tableColumn id="6" xr3:uid="{00000000-0010-0000-5500-000006000000}" name="Fiscal Year 2021" dataDxfId="186"/>
    <tableColumn id="7" xr3:uid="{00000000-0010-0000-5500-000007000000}" name="Fiscal Year 2022" dataDxfId="185"/>
    <tableColumn id="8" xr3:uid="{00000000-0010-0000-5500-000008000000}" name="Fiscal Year 2023" dataDxfId="184"/>
    <tableColumn id="9" xr3:uid="{00000000-0010-0000-5500-000009000000}" name="Fiscal Year  _x000a_2024 &amp; Future" dataDxfId="183"/>
    <tableColumn id="10" xr3:uid="{00000000-0010-0000-5500-00000A000000}" name="Total Revenue" dataDxfId="18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56000000}" name="Table1441" displayName="Table1441" ref="A14:I25" totalsRowShown="0" headerRowDxfId="181" dataDxfId="179" headerRowBorderDxfId="180" tableBorderDxfId="178">
  <tableColumns count="9">
    <tableColumn id="1" xr3:uid="{00000000-0010-0000-5600-000001000000}" name="Revenue or Expense Category" dataDxfId="177"/>
    <tableColumn id="3" xr3:uid="{00000000-0010-0000-5600-000003000000}" name="All Prior Fiscal Years" dataDxfId="176"/>
    <tableColumn id="4" xr3:uid="{00000000-0010-0000-5600-000004000000}" name="Fiscal Year 2019" dataDxfId="175"/>
    <tableColumn id="5" xr3:uid="{00000000-0010-0000-5600-000005000000}" name="Fiscal Year 2020" dataDxfId="174"/>
    <tableColumn id="6" xr3:uid="{00000000-0010-0000-5600-000006000000}" name="Fiscal Year 2021" dataDxfId="173"/>
    <tableColumn id="7" xr3:uid="{00000000-0010-0000-5600-000007000000}" name="Fiscal Year 2022" dataDxfId="172"/>
    <tableColumn id="8" xr3:uid="{00000000-0010-0000-5600-000008000000}" name="Fiscal Year 2023" dataDxfId="171"/>
    <tableColumn id="9" xr3:uid="{00000000-0010-0000-5600-000009000000}" name="Fiscal Year  _x000a_2024 &amp; Future" dataDxfId="170"/>
    <tableColumn id="10" xr3:uid="{00000000-0010-0000-5600-00000A000000}" name="Total Revenue" dataDxfId="16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57000000}" name="Table1442" displayName="Table1442" ref="A14:I25" totalsRowShown="0" headerRowDxfId="168" dataDxfId="166" headerRowBorderDxfId="167" tableBorderDxfId="165">
  <tableColumns count="9">
    <tableColumn id="1" xr3:uid="{00000000-0010-0000-5700-000001000000}" name="Revenue or Expense Category" dataDxfId="164"/>
    <tableColumn id="3" xr3:uid="{00000000-0010-0000-5700-000003000000}" name="All Prior Fiscal Years" dataDxfId="163"/>
    <tableColumn id="4" xr3:uid="{00000000-0010-0000-5700-000004000000}" name="Fiscal Year 2019" dataDxfId="162"/>
    <tableColumn id="5" xr3:uid="{00000000-0010-0000-5700-000005000000}" name="Fiscal Year 2020" dataDxfId="161"/>
    <tableColumn id="6" xr3:uid="{00000000-0010-0000-5700-000006000000}" name="Fiscal Year 2021" dataDxfId="160"/>
    <tableColumn id="7" xr3:uid="{00000000-0010-0000-5700-000007000000}" name="Fiscal Year 2022" dataDxfId="159"/>
    <tableColumn id="8" xr3:uid="{00000000-0010-0000-5700-000008000000}" name="Fiscal Year 2023" dataDxfId="158"/>
    <tableColumn id="9" xr3:uid="{00000000-0010-0000-5700-000009000000}" name="Fiscal Year  _x000a_2024 &amp; Future" dataDxfId="157"/>
    <tableColumn id="10" xr3:uid="{00000000-0010-0000-5700-00000A000000}" name="Total Revenue" dataDxfId="15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58000000}" name="Table1445" displayName="Table1445" ref="A14:I25" totalsRowShown="0" headerRowDxfId="155" dataDxfId="153" headerRowBorderDxfId="154" tableBorderDxfId="152">
  <tableColumns count="9">
    <tableColumn id="1" xr3:uid="{00000000-0010-0000-5800-000001000000}" name="Revenue or Expense Category" dataDxfId="151"/>
    <tableColumn id="3" xr3:uid="{00000000-0010-0000-5800-000003000000}" name="All Prior Fiscal Years" dataDxfId="150"/>
    <tableColumn id="4" xr3:uid="{00000000-0010-0000-5800-000004000000}" name="Fiscal Year 2019" dataDxfId="149"/>
    <tableColumn id="5" xr3:uid="{00000000-0010-0000-5800-000005000000}" name="Fiscal Year 2020" dataDxfId="148"/>
    <tableColumn id="6" xr3:uid="{00000000-0010-0000-5800-000006000000}" name="Fiscal Year 2021" dataDxfId="147"/>
    <tableColumn id="7" xr3:uid="{00000000-0010-0000-5800-000007000000}" name="Fiscal Year 2022" dataDxfId="146"/>
    <tableColumn id="8" xr3:uid="{00000000-0010-0000-5800-000008000000}" name="Fiscal Year 2023" dataDxfId="145"/>
    <tableColumn id="9" xr3:uid="{00000000-0010-0000-5800-000009000000}" name="Fiscal Year  _x000a_2024 &amp; Future" dataDxfId="144"/>
    <tableColumn id="10" xr3:uid="{00000000-0010-0000-5800-00000A000000}" name="Total Revenue" dataDxfId="14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08000000}" name="Table141782" displayName="Table141782" ref="A14:I25" totalsRowShown="0" headerRowDxfId="1195" dataDxfId="1193" headerRowBorderDxfId="1194" tableBorderDxfId="1192">
  <tableColumns count="9">
    <tableColumn id="1" xr3:uid="{00000000-0010-0000-0800-000001000000}" name="Revenue or Expense Category" dataDxfId="1191"/>
    <tableColumn id="3" xr3:uid="{00000000-0010-0000-0800-000003000000}" name="All Prior Fiscal Years" dataDxfId="1190"/>
    <tableColumn id="4" xr3:uid="{00000000-0010-0000-0800-000004000000}" name="Fiscal Year 2019" dataDxfId="1189"/>
    <tableColumn id="5" xr3:uid="{00000000-0010-0000-0800-000005000000}" name="Fiscal Year 2020" dataDxfId="1188"/>
    <tableColumn id="6" xr3:uid="{00000000-0010-0000-0800-000006000000}" name="Fiscal Year 2021" dataDxfId="1187"/>
    <tableColumn id="7" xr3:uid="{00000000-0010-0000-0800-000007000000}" name="Fiscal Year 2022" dataDxfId="1186"/>
    <tableColumn id="8" xr3:uid="{00000000-0010-0000-0800-000008000000}" name="Fiscal Year 2023" dataDxfId="1185"/>
    <tableColumn id="9" xr3:uid="{00000000-0010-0000-0800-000009000000}" name="Fiscal Year  _x000a_2024 &amp; Future" dataDxfId="1184"/>
    <tableColumn id="10" xr3:uid="{00000000-0010-0000-0800-00000A000000}" name="Total Revenue" dataDxfId="118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59000000}" name="Table1443" displayName="Table1443" ref="A14:I25" totalsRowShown="0" headerRowDxfId="142" dataDxfId="140" headerRowBorderDxfId="141" tableBorderDxfId="139">
  <tableColumns count="9">
    <tableColumn id="1" xr3:uid="{00000000-0010-0000-5900-000001000000}" name="Revenue or Expense Category" dataDxfId="138"/>
    <tableColumn id="3" xr3:uid="{00000000-0010-0000-5900-000003000000}" name="All Prior Fiscal Years" dataDxfId="137"/>
    <tableColumn id="4" xr3:uid="{00000000-0010-0000-5900-000004000000}" name="Fiscal Year 2019" dataDxfId="136"/>
    <tableColumn id="5" xr3:uid="{00000000-0010-0000-5900-000005000000}" name="Fiscal Year 2020" dataDxfId="135"/>
    <tableColumn id="6" xr3:uid="{00000000-0010-0000-5900-000006000000}" name="Fiscal Year 2021" dataDxfId="134"/>
    <tableColumn id="7" xr3:uid="{00000000-0010-0000-5900-000007000000}" name="Fiscal Year 2022" dataDxfId="133"/>
    <tableColumn id="8" xr3:uid="{00000000-0010-0000-5900-000008000000}" name="Fiscal Year 2023" dataDxfId="132"/>
    <tableColumn id="9" xr3:uid="{00000000-0010-0000-5900-000009000000}" name="Fiscal Year  _x000a_2024 &amp; Future" dataDxfId="131"/>
    <tableColumn id="10" xr3:uid="{00000000-0010-0000-5900-00000A000000}" name="Total Revenue" dataDxfId="13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5A000000}" name="Table1444" displayName="Table1444" ref="A14:I25" totalsRowShown="0" headerRowDxfId="129" dataDxfId="127" headerRowBorderDxfId="128" tableBorderDxfId="126">
  <tableColumns count="9">
    <tableColumn id="1" xr3:uid="{00000000-0010-0000-5A00-000001000000}" name="Revenue or Expense Category" dataDxfId="125"/>
    <tableColumn id="3" xr3:uid="{00000000-0010-0000-5A00-000003000000}" name="All Prior Fiscal Years" dataDxfId="124"/>
    <tableColumn id="4" xr3:uid="{00000000-0010-0000-5A00-000004000000}" name="Fiscal Year 2019" dataDxfId="123"/>
    <tableColumn id="5" xr3:uid="{00000000-0010-0000-5A00-000005000000}" name="Fiscal Year 2020" dataDxfId="122"/>
    <tableColumn id="6" xr3:uid="{00000000-0010-0000-5A00-000006000000}" name="Fiscal Year 2021" dataDxfId="121"/>
    <tableColumn id="7" xr3:uid="{00000000-0010-0000-5A00-000007000000}" name="Fiscal Year 2022" dataDxfId="120"/>
    <tableColumn id="8" xr3:uid="{00000000-0010-0000-5A00-000008000000}" name="Fiscal Year 2023" dataDxfId="119"/>
    <tableColumn id="9" xr3:uid="{00000000-0010-0000-5A00-000009000000}" name="Fiscal Year  _x000a_2024 &amp; Future" dataDxfId="118"/>
    <tableColumn id="10" xr3:uid="{00000000-0010-0000-5A00-00000A000000}" name="Total Revenue" dataDxfId="11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5B000000}" name="Table1446" displayName="Table1446" ref="A14:I25" totalsRowShown="0" headerRowDxfId="116" dataDxfId="114" headerRowBorderDxfId="115" tableBorderDxfId="113">
  <tableColumns count="9">
    <tableColumn id="1" xr3:uid="{00000000-0010-0000-5B00-000001000000}" name="Revenue or Expense Category" dataDxfId="112"/>
    <tableColumn id="3" xr3:uid="{00000000-0010-0000-5B00-000003000000}" name="All Prior Fiscal Years" dataDxfId="111"/>
    <tableColumn id="4" xr3:uid="{00000000-0010-0000-5B00-000004000000}" name="Fiscal Year 2019" dataDxfId="110"/>
    <tableColumn id="5" xr3:uid="{00000000-0010-0000-5B00-000005000000}" name="Fiscal Year 2020" dataDxfId="109"/>
    <tableColumn id="6" xr3:uid="{00000000-0010-0000-5B00-000006000000}" name="Fiscal Year 2021" dataDxfId="108"/>
    <tableColumn id="7" xr3:uid="{00000000-0010-0000-5B00-000007000000}" name="Fiscal Year 2022" dataDxfId="107"/>
    <tableColumn id="8" xr3:uid="{00000000-0010-0000-5B00-000008000000}" name="Fiscal Year 2023" dataDxfId="106"/>
    <tableColumn id="9" xr3:uid="{00000000-0010-0000-5B00-000009000000}" name="Fiscal Year  _x000a_2024 &amp; Future" dataDxfId="105"/>
    <tableColumn id="10" xr3:uid="{00000000-0010-0000-5B00-00000A000000}" name="Total Revenue" dataDxfId="10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5C000000}" name="Table1410173" displayName="Table1410173" ref="A14:I25" totalsRowShown="0" headerRowDxfId="103" dataDxfId="101" headerRowBorderDxfId="102" tableBorderDxfId="100">
  <tableColumns count="9">
    <tableColumn id="1" xr3:uid="{00000000-0010-0000-5C00-000001000000}" name="Revenue or Expense Category" dataDxfId="99"/>
    <tableColumn id="3" xr3:uid="{00000000-0010-0000-5C00-000003000000}" name="All Prior Fiscal Years" dataDxfId="98"/>
    <tableColumn id="4" xr3:uid="{00000000-0010-0000-5C00-000004000000}" name="Fiscal Year 2019" dataDxfId="97"/>
    <tableColumn id="5" xr3:uid="{00000000-0010-0000-5C00-000005000000}" name="Fiscal Year 2020" dataDxfId="96"/>
    <tableColumn id="6" xr3:uid="{00000000-0010-0000-5C00-000006000000}" name="Fiscal Year 2021" dataDxfId="95"/>
    <tableColumn id="7" xr3:uid="{00000000-0010-0000-5C00-000007000000}" name="Fiscal Year 2022" dataDxfId="94"/>
    <tableColumn id="8" xr3:uid="{00000000-0010-0000-5C00-000008000000}" name="Fiscal Year 2023" dataDxfId="93"/>
    <tableColumn id="9" xr3:uid="{00000000-0010-0000-5C00-000009000000}" name="Fiscal Year  _x000a_2024 &amp; Future" dataDxfId="92"/>
    <tableColumn id="10" xr3:uid="{00000000-0010-0000-5C00-00000A000000}" name="Total Revenue" dataDxfId="9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D000000}" name="Table141017391" displayName="Table141017391" ref="A14:I25" totalsRowShown="0" headerRowDxfId="90" dataDxfId="88" headerRowBorderDxfId="89" tableBorderDxfId="87">
  <tableColumns count="9">
    <tableColumn id="1" xr3:uid="{00000000-0010-0000-5D00-000001000000}" name="Revenue or Expense Category" dataDxfId="86"/>
    <tableColumn id="3" xr3:uid="{00000000-0010-0000-5D00-000003000000}" name="All Prior Fiscal Years" dataDxfId="85"/>
    <tableColumn id="4" xr3:uid="{00000000-0010-0000-5D00-000004000000}" name="Fiscal Year 2019" dataDxfId="84"/>
    <tableColumn id="5" xr3:uid="{00000000-0010-0000-5D00-000005000000}" name="Fiscal Year 2020" dataDxfId="83"/>
    <tableColumn id="6" xr3:uid="{00000000-0010-0000-5D00-000006000000}" name="Fiscal Year 2021" dataDxfId="82"/>
    <tableColumn id="7" xr3:uid="{00000000-0010-0000-5D00-000007000000}" name="Fiscal Year 2022" dataDxfId="81"/>
    <tableColumn id="8" xr3:uid="{00000000-0010-0000-5D00-000008000000}" name="Fiscal Year 2023" dataDxfId="80"/>
    <tableColumn id="9" xr3:uid="{00000000-0010-0000-5D00-000009000000}" name="Fiscal Year  _x000a_2024 &amp; Future" dataDxfId="79"/>
    <tableColumn id="10" xr3:uid="{00000000-0010-0000-5D00-00000A000000}" name="Total Revenue" dataDxfId="7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5E000000}" name="Table14101739195101" displayName="Table14101739195101" ref="A14:I25" totalsRowShown="0" headerRowDxfId="77" dataDxfId="75" headerRowBorderDxfId="76" tableBorderDxfId="74">
  <tableColumns count="9">
    <tableColumn id="1" xr3:uid="{00000000-0010-0000-5E00-000001000000}" name="Revenue or Expense Category" dataDxfId="73"/>
    <tableColumn id="3" xr3:uid="{00000000-0010-0000-5E00-000003000000}" name="All Prior Fiscal Years" dataDxfId="72"/>
    <tableColumn id="4" xr3:uid="{00000000-0010-0000-5E00-000004000000}" name="Fiscal Year 2019" dataDxfId="71"/>
    <tableColumn id="5" xr3:uid="{00000000-0010-0000-5E00-000005000000}" name="Fiscal Year 2020" dataDxfId="70"/>
    <tableColumn id="6" xr3:uid="{00000000-0010-0000-5E00-000006000000}" name="Fiscal Year 2021" dataDxfId="69"/>
    <tableColumn id="7" xr3:uid="{00000000-0010-0000-5E00-000007000000}" name="Fiscal Year 2022" dataDxfId="68"/>
    <tableColumn id="8" xr3:uid="{00000000-0010-0000-5E00-000008000000}" name="Fiscal Year 2023" dataDxfId="67"/>
    <tableColumn id="9" xr3:uid="{00000000-0010-0000-5E00-000009000000}" name="Fiscal Year  _x000a_2024 &amp; Future" dataDxfId="66"/>
    <tableColumn id="10" xr3:uid="{00000000-0010-0000-5E00-00000A000000}" name="Total Revenue" dataDxfId="6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5F000000}" name="Table14101739195" displayName="Table14101739195" ref="A14:I25" totalsRowShown="0" headerRowDxfId="64" dataDxfId="62" headerRowBorderDxfId="63" tableBorderDxfId="61">
  <tableColumns count="9">
    <tableColumn id="1" xr3:uid="{00000000-0010-0000-5F00-000001000000}" name="Revenue or Expense Category" dataDxfId="60"/>
    <tableColumn id="3" xr3:uid="{00000000-0010-0000-5F00-000003000000}" name="All Prior Fiscal Years" dataDxfId="59"/>
    <tableColumn id="4" xr3:uid="{00000000-0010-0000-5F00-000004000000}" name="Fiscal Year 2019" dataDxfId="58"/>
    <tableColumn id="5" xr3:uid="{00000000-0010-0000-5F00-000005000000}" name="Fiscal Year 2020" dataDxfId="57"/>
    <tableColumn id="6" xr3:uid="{00000000-0010-0000-5F00-000006000000}" name="Fiscal Year 2021" dataDxfId="56"/>
    <tableColumn id="7" xr3:uid="{00000000-0010-0000-5F00-000007000000}" name="Fiscal Year 2022" dataDxfId="55"/>
    <tableColumn id="8" xr3:uid="{00000000-0010-0000-5F00-000008000000}" name="Fiscal Year 2023" dataDxfId="54"/>
    <tableColumn id="9" xr3:uid="{00000000-0010-0000-5F00-000009000000}" name="Fiscal Year  _x000a_2024 &amp; Future" dataDxfId="53"/>
    <tableColumn id="10" xr3:uid="{00000000-0010-0000-5F00-00000A000000}" name="Total Revenue" dataDxfId="5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60000000}" name="Table1410173919596" displayName="Table1410173919596" ref="A14:I25" totalsRowShown="0" headerRowDxfId="51" dataDxfId="49" headerRowBorderDxfId="50" tableBorderDxfId="48">
  <tableColumns count="9">
    <tableColumn id="1" xr3:uid="{00000000-0010-0000-6000-000001000000}" name="Revenue or Expense Category" dataDxfId="47"/>
    <tableColumn id="3" xr3:uid="{00000000-0010-0000-6000-000003000000}" name="All Prior Fiscal Years" dataDxfId="46"/>
    <tableColumn id="4" xr3:uid="{00000000-0010-0000-6000-000004000000}" name="Fiscal Year 2019" dataDxfId="45"/>
    <tableColumn id="5" xr3:uid="{00000000-0010-0000-6000-000005000000}" name="Fiscal Year 2020" dataDxfId="44"/>
    <tableColumn id="6" xr3:uid="{00000000-0010-0000-6000-000006000000}" name="Fiscal Year 2021" dataDxfId="43"/>
    <tableColumn id="7" xr3:uid="{00000000-0010-0000-6000-000007000000}" name="Fiscal Year 2022" dataDxfId="42"/>
    <tableColumn id="8" xr3:uid="{00000000-0010-0000-6000-000008000000}" name="Fiscal Year 2023" dataDxfId="41"/>
    <tableColumn id="9" xr3:uid="{00000000-0010-0000-6000-000009000000}" name="Fiscal Year  _x000a_2024 &amp; Future" dataDxfId="40"/>
    <tableColumn id="10" xr3:uid="{00000000-0010-0000-6000-00000A000000}" name="Total Revenue" dataDxfId="3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61000000}" name="Table1411347884" displayName="Table1411347884" ref="A14:I25" totalsRowShown="0" headerRowDxfId="38" dataDxfId="36" headerRowBorderDxfId="37" tableBorderDxfId="35">
  <tableColumns count="9">
    <tableColumn id="1" xr3:uid="{00000000-0010-0000-6100-000001000000}" name="Revenue or Expense Category" dataDxfId="34"/>
    <tableColumn id="3" xr3:uid="{00000000-0010-0000-6100-000003000000}" name="All Prior Fiscal Years" dataDxfId="33"/>
    <tableColumn id="4" xr3:uid="{00000000-0010-0000-6100-000004000000}" name="Fiscal Year 2019" dataDxfId="32"/>
    <tableColumn id="5" xr3:uid="{00000000-0010-0000-6100-000005000000}" name="Fiscal Year 2020" dataDxfId="31"/>
    <tableColumn id="6" xr3:uid="{00000000-0010-0000-6100-000006000000}" name="Fiscal Year 2021" dataDxfId="30"/>
    <tableColumn id="7" xr3:uid="{00000000-0010-0000-6100-000007000000}" name="Fiscal Year 2022" dataDxfId="29"/>
    <tableColumn id="8" xr3:uid="{00000000-0010-0000-6100-000008000000}" name="Fiscal Year 2023" dataDxfId="28"/>
    <tableColumn id="9" xr3:uid="{00000000-0010-0000-6100-000009000000}" name="Fiscal Year  _x000a_2024 &amp; Future" dataDxfId="27"/>
    <tableColumn id="10" xr3:uid="{00000000-0010-0000-6100-00000A000000}" name="Total Revenue" dataDxfId="2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62000000}" name="Table141017387" displayName="Table141017387" ref="A14:I25" totalsRowShown="0" headerRowDxfId="25" dataDxfId="23" headerRowBorderDxfId="24" tableBorderDxfId="22">
  <tableColumns count="9">
    <tableColumn id="1" xr3:uid="{00000000-0010-0000-6200-000001000000}" name="Revenue or Expense Category" dataDxfId="21"/>
    <tableColumn id="3" xr3:uid="{00000000-0010-0000-6200-000003000000}" name="All Prior Fiscal Years" dataDxfId="20"/>
    <tableColumn id="4" xr3:uid="{00000000-0010-0000-6200-000004000000}" name="Fiscal Year 2019" dataDxfId="19"/>
    <tableColumn id="5" xr3:uid="{00000000-0010-0000-6200-000005000000}" name="Fiscal Year 2020" dataDxfId="18"/>
    <tableColumn id="6" xr3:uid="{00000000-0010-0000-6200-000006000000}" name="Fiscal Year 2021" dataDxfId="17"/>
    <tableColumn id="7" xr3:uid="{00000000-0010-0000-6200-000007000000}" name="Fiscal Year 2022" dataDxfId="16"/>
    <tableColumn id="8" xr3:uid="{00000000-0010-0000-6200-000008000000}" name="Fiscal Year 2023" dataDxfId="15"/>
    <tableColumn id="9" xr3:uid="{00000000-0010-0000-6200-000009000000}" name="Fiscal Year  _x000a_2024 &amp; Future" dataDxfId="14"/>
    <tableColumn id="10" xr3:uid="{00000000-0010-0000-6200-00000A000000}" name="Total Revenue" dataDxfId="1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table" Target="../tables/table98.xml"/><Relationship Id="rId1" Type="http://schemas.openxmlformats.org/officeDocument/2006/relationships/printerSettings" Target="../printerSettings/printerSettings98.bin"/></Relationships>
</file>

<file path=xl/worksheets/_rels/sheet101.xml.rels><?xml version="1.0" encoding="UTF-8" standalone="yes"?>
<Relationships xmlns="http://schemas.openxmlformats.org/package/2006/relationships"><Relationship Id="rId2" Type="http://schemas.openxmlformats.org/officeDocument/2006/relationships/table" Target="../tables/table99.xml"/><Relationship Id="rId1" Type="http://schemas.openxmlformats.org/officeDocument/2006/relationships/printerSettings" Target="../printerSettings/printerSettings99.bin"/></Relationships>
</file>

<file path=xl/worksheets/_rels/sheet102.xml.rels><?xml version="1.0" encoding="UTF-8" standalone="yes"?>
<Relationships xmlns="http://schemas.openxmlformats.org/package/2006/relationships"><Relationship Id="rId2" Type="http://schemas.openxmlformats.org/officeDocument/2006/relationships/table" Target="../tables/table100.xml"/><Relationship Id="rId1" Type="http://schemas.openxmlformats.org/officeDocument/2006/relationships/printerSettings" Target="../printerSettings/printerSettings10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2" Type="http://schemas.openxmlformats.org/officeDocument/2006/relationships/table" Target="../tables/table45.xml"/><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2" Type="http://schemas.openxmlformats.org/officeDocument/2006/relationships/table" Target="../tables/table49.xml"/><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2" Type="http://schemas.openxmlformats.org/officeDocument/2006/relationships/table" Target="../tables/table50.xml"/><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2" Type="http://schemas.openxmlformats.org/officeDocument/2006/relationships/table" Target="../tables/table51.xml"/><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2" Type="http://schemas.openxmlformats.org/officeDocument/2006/relationships/table" Target="../tables/table52.xml"/><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2" Type="http://schemas.openxmlformats.org/officeDocument/2006/relationships/table" Target="../tables/table53.xml"/><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2" Type="http://schemas.openxmlformats.org/officeDocument/2006/relationships/table" Target="../tables/table54.xml"/><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2" Type="http://schemas.openxmlformats.org/officeDocument/2006/relationships/table" Target="../tables/table55.xml"/><Relationship Id="rId1" Type="http://schemas.openxmlformats.org/officeDocument/2006/relationships/printerSettings" Target="../printerSettings/printerSettings55.bin"/></Relationships>
</file>

<file path=xl/worksheets/_rels/sheet58.xml.rels><?xml version="1.0" encoding="UTF-8" standalone="yes"?>
<Relationships xmlns="http://schemas.openxmlformats.org/package/2006/relationships"><Relationship Id="rId2" Type="http://schemas.openxmlformats.org/officeDocument/2006/relationships/table" Target="../tables/table56.xml"/><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2" Type="http://schemas.openxmlformats.org/officeDocument/2006/relationships/table" Target="../tables/table57.xml"/><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table" Target="../tables/table58.xml"/><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2" Type="http://schemas.openxmlformats.org/officeDocument/2006/relationships/table" Target="../tables/table59.xml"/><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2" Type="http://schemas.openxmlformats.org/officeDocument/2006/relationships/table" Target="../tables/table60.xml"/><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2" Type="http://schemas.openxmlformats.org/officeDocument/2006/relationships/table" Target="../tables/table61.xml"/><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2" Type="http://schemas.openxmlformats.org/officeDocument/2006/relationships/table" Target="../tables/table62.xml"/><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2" Type="http://schemas.openxmlformats.org/officeDocument/2006/relationships/table" Target="../tables/table63.xml"/><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2" Type="http://schemas.openxmlformats.org/officeDocument/2006/relationships/table" Target="../tables/table64.xml"/><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printerSettings" Target="../printerSettings/printerSettings65.bin"/></Relationships>
</file>

<file path=xl/worksheets/_rels/sheet68.xml.rels><?xml version="1.0" encoding="UTF-8" standalone="yes"?>
<Relationships xmlns="http://schemas.openxmlformats.org/package/2006/relationships"><Relationship Id="rId2" Type="http://schemas.openxmlformats.org/officeDocument/2006/relationships/table" Target="../tables/table66.xml"/><Relationship Id="rId1" Type="http://schemas.openxmlformats.org/officeDocument/2006/relationships/printerSettings" Target="../printerSettings/printerSettings66.bin"/></Relationships>
</file>

<file path=xl/worksheets/_rels/sheet69.xml.rels><?xml version="1.0" encoding="UTF-8" standalone="yes"?>
<Relationships xmlns="http://schemas.openxmlformats.org/package/2006/relationships"><Relationship Id="rId2" Type="http://schemas.openxmlformats.org/officeDocument/2006/relationships/table" Target="../tables/table67.xml"/><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table" Target="../tables/table68.xml"/><Relationship Id="rId1" Type="http://schemas.openxmlformats.org/officeDocument/2006/relationships/printerSettings" Target="../printerSettings/printerSettings68.bin"/></Relationships>
</file>

<file path=xl/worksheets/_rels/sheet71.xml.rels><?xml version="1.0" encoding="UTF-8" standalone="yes"?>
<Relationships xmlns="http://schemas.openxmlformats.org/package/2006/relationships"><Relationship Id="rId2" Type="http://schemas.openxmlformats.org/officeDocument/2006/relationships/table" Target="../tables/table69.xml"/><Relationship Id="rId1" Type="http://schemas.openxmlformats.org/officeDocument/2006/relationships/printerSettings" Target="../printerSettings/printerSettings69.bin"/></Relationships>
</file>

<file path=xl/worksheets/_rels/sheet72.xml.rels><?xml version="1.0" encoding="UTF-8" standalone="yes"?>
<Relationships xmlns="http://schemas.openxmlformats.org/package/2006/relationships"><Relationship Id="rId2" Type="http://schemas.openxmlformats.org/officeDocument/2006/relationships/table" Target="../tables/table70.xml"/><Relationship Id="rId1" Type="http://schemas.openxmlformats.org/officeDocument/2006/relationships/printerSettings" Target="../printerSettings/printerSettings70.bin"/></Relationships>
</file>

<file path=xl/worksheets/_rels/sheet73.xml.rels><?xml version="1.0" encoding="UTF-8" standalone="yes"?>
<Relationships xmlns="http://schemas.openxmlformats.org/package/2006/relationships"><Relationship Id="rId2" Type="http://schemas.openxmlformats.org/officeDocument/2006/relationships/table" Target="../tables/table71.xml"/><Relationship Id="rId1" Type="http://schemas.openxmlformats.org/officeDocument/2006/relationships/printerSettings" Target="../printerSettings/printerSettings71.bin"/></Relationships>
</file>

<file path=xl/worksheets/_rels/sheet74.xml.rels><?xml version="1.0" encoding="UTF-8" standalone="yes"?>
<Relationships xmlns="http://schemas.openxmlformats.org/package/2006/relationships"><Relationship Id="rId2" Type="http://schemas.openxmlformats.org/officeDocument/2006/relationships/table" Target="../tables/table72.xml"/><Relationship Id="rId1" Type="http://schemas.openxmlformats.org/officeDocument/2006/relationships/printerSettings" Target="../printerSettings/printerSettings72.bin"/></Relationships>
</file>

<file path=xl/worksheets/_rels/sheet75.xml.rels><?xml version="1.0" encoding="UTF-8" standalone="yes"?>
<Relationships xmlns="http://schemas.openxmlformats.org/package/2006/relationships"><Relationship Id="rId2" Type="http://schemas.openxmlformats.org/officeDocument/2006/relationships/table" Target="../tables/table73.xml"/><Relationship Id="rId1" Type="http://schemas.openxmlformats.org/officeDocument/2006/relationships/printerSettings" Target="../printerSettings/printerSettings73.bin"/></Relationships>
</file>

<file path=xl/worksheets/_rels/sheet76.xml.rels><?xml version="1.0" encoding="UTF-8" standalone="yes"?>
<Relationships xmlns="http://schemas.openxmlformats.org/package/2006/relationships"><Relationship Id="rId2" Type="http://schemas.openxmlformats.org/officeDocument/2006/relationships/table" Target="../tables/table74.xml"/><Relationship Id="rId1" Type="http://schemas.openxmlformats.org/officeDocument/2006/relationships/printerSettings" Target="../printerSettings/printerSettings74.bin"/></Relationships>
</file>

<file path=xl/worksheets/_rels/sheet77.xml.rels><?xml version="1.0" encoding="UTF-8" standalone="yes"?>
<Relationships xmlns="http://schemas.openxmlformats.org/package/2006/relationships"><Relationship Id="rId2" Type="http://schemas.openxmlformats.org/officeDocument/2006/relationships/table" Target="../tables/table75.xml"/><Relationship Id="rId1" Type="http://schemas.openxmlformats.org/officeDocument/2006/relationships/printerSettings" Target="../printerSettings/printerSettings75.bin"/></Relationships>
</file>

<file path=xl/worksheets/_rels/sheet78.xml.rels><?xml version="1.0" encoding="UTF-8" standalone="yes"?>
<Relationships xmlns="http://schemas.openxmlformats.org/package/2006/relationships"><Relationship Id="rId2" Type="http://schemas.openxmlformats.org/officeDocument/2006/relationships/table" Target="../tables/table76.xml"/><Relationship Id="rId1" Type="http://schemas.openxmlformats.org/officeDocument/2006/relationships/printerSettings" Target="../printerSettings/printerSettings76.bin"/></Relationships>
</file>

<file path=xl/worksheets/_rels/sheet79.xml.rels><?xml version="1.0" encoding="UTF-8" standalone="yes"?>
<Relationships xmlns="http://schemas.openxmlformats.org/package/2006/relationships"><Relationship Id="rId2" Type="http://schemas.openxmlformats.org/officeDocument/2006/relationships/table" Target="../tables/table77.xml"/><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table" Target="../tables/table78.xml"/><Relationship Id="rId1" Type="http://schemas.openxmlformats.org/officeDocument/2006/relationships/printerSettings" Target="../printerSettings/printerSettings78.bin"/></Relationships>
</file>

<file path=xl/worksheets/_rels/sheet81.xml.rels><?xml version="1.0" encoding="UTF-8" standalone="yes"?>
<Relationships xmlns="http://schemas.openxmlformats.org/package/2006/relationships"><Relationship Id="rId2" Type="http://schemas.openxmlformats.org/officeDocument/2006/relationships/table" Target="../tables/table79.xml"/><Relationship Id="rId1" Type="http://schemas.openxmlformats.org/officeDocument/2006/relationships/printerSettings" Target="../printerSettings/printerSettings79.bin"/></Relationships>
</file>

<file path=xl/worksheets/_rels/sheet82.xml.rels><?xml version="1.0" encoding="UTF-8" standalone="yes"?>
<Relationships xmlns="http://schemas.openxmlformats.org/package/2006/relationships"><Relationship Id="rId2" Type="http://schemas.openxmlformats.org/officeDocument/2006/relationships/table" Target="../tables/table80.xml"/><Relationship Id="rId1" Type="http://schemas.openxmlformats.org/officeDocument/2006/relationships/printerSettings" Target="../printerSettings/printerSettings80.bin"/></Relationships>
</file>

<file path=xl/worksheets/_rels/sheet83.xml.rels><?xml version="1.0" encoding="UTF-8" standalone="yes"?>
<Relationships xmlns="http://schemas.openxmlformats.org/package/2006/relationships"><Relationship Id="rId2" Type="http://schemas.openxmlformats.org/officeDocument/2006/relationships/table" Target="../tables/table81.xml"/><Relationship Id="rId1" Type="http://schemas.openxmlformats.org/officeDocument/2006/relationships/printerSettings" Target="../printerSettings/printerSettings81.bin"/></Relationships>
</file>

<file path=xl/worksheets/_rels/sheet84.xml.rels><?xml version="1.0" encoding="UTF-8" standalone="yes"?>
<Relationships xmlns="http://schemas.openxmlformats.org/package/2006/relationships"><Relationship Id="rId2" Type="http://schemas.openxmlformats.org/officeDocument/2006/relationships/table" Target="../tables/table82.xml"/><Relationship Id="rId1" Type="http://schemas.openxmlformats.org/officeDocument/2006/relationships/printerSettings" Target="../printerSettings/printerSettings82.bin"/></Relationships>
</file>

<file path=xl/worksheets/_rels/sheet85.xml.rels><?xml version="1.0" encoding="UTF-8" standalone="yes"?>
<Relationships xmlns="http://schemas.openxmlformats.org/package/2006/relationships"><Relationship Id="rId2" Type="http://schemas.openxmlformats.org/officeDocument/2006/relationships/table" Target="../tables/table83.xml"/><Relationship Id="rId1" Type="http://schemas.openxmlformats.org/officeDocument/2006/relationships/printerSettings" Target="../printerSettings/printerSettings83.bin"/></Relationships>
</file>

<file path=xl/worksheets/_rels/sheet86.xml.rels><?xml version="1.0" encoding="UTF-8" standalone="yes"?>
<Relationships xmlns="http://schemas.openxmlformats.org/package/2006/relationships"><Relationship Id="rId2" Type="http://schemas.openxmlformats.org/officeDocument/2006/relationships/table" Target="../tables/table84.xml"/><Relationship Id="rId1" Type="http://schemas.openxmlformats.org/officeDocument/2006/relationships/printerSettings" Target="../printerSettings/printerSettings84.bin"/></Relationships>
</file>

<file path=xl/worksheets/_rels/sheet87.xml.rels><?xml version="1.0" encoding="UTF-8" standalone="yes"?>
<Relationships xmlns="http://schemas.openxmlformats.org/package/2006/relationships"><Relationship Id="rId2" Type="http://schemas.openxmlformats.org/officeDocument/2006/relationships/table" Target="../tables/table85.xml"/><Relationship Id="rId1" Type="http://schemas.openxmlformats.org/officeDocument/2006/relationships/printerSettings" Target="../printerSettings/printerSettings85.bin"/></Relationships>
</file>

<file path=xl/worksheets/_rels/sheet88.xml.rels><?xml version="1.0" encoding="UTF-8" standalone="yes"?>
<Relationships xmlns="http://schemas.openxmlformats.org/package/2006/relationships"><Relationship Id="rId2" Type="http://schemas.openxmlformats.org/officeDocument/2006/relationships/table" Target="../tables/table86.xml"/><Relationship Id="rId1" Type="http://schemas.openxmlformats.org/officeDocument/2006/relationships/printerSettings" Target="../printerSettings/printerSettings86.bin"/></Relationships>
</file>

<file path=xl/worksheets/_rels/sheet89.xml.rels><?xml version="1.0" encoding="UTF-8" standalone="yes"?>
<Relationships xmlns="http://schemas.openxmlformats.org/package/2006/relationships"><Relationship Id="rId2" Type="http://schemas.openxmlformats.org/officeDocument/2006/relationships/table" Target="../tables/table87.xml"/><Relationship Id="rId1" Type="http://schemas.openxmlformats.org/officeDocument/2006/relationships/printerSettings" Target="../printerSettings/printerSettings8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table" Target="../tables/table88.xml"/><Relationship Id="rId1" Type="http://schemas.openxmlformats.org/officeDocument/2006/relationships/printerSettings" Target="../printerSettings/printerSettings88.bin"/></Relationships>
</file>

<file path=xl/worksheets/_rels/sheet91.xml.rels><?xml version="1.0" encoding="UTF-8" standalone="yes"?>
<Relationships xmlns="http://schemas.openxmlformats.org/package/2006/relationships"><Relationship Id="rId2" Type="http://schemas.openxmlformats.org/officeDocument/2006/relationships/table" Target="../tables/table89.xml"/><Relationship Id="rId1" Type="http://schemas.openxmlformats.org/officeDocument/2006/relationships/printerSettings" Target="../printerSettings/printerSettings89.bin"/></Relationships>
</file>

<file path=xl/worksheets/_rels/sheet92.xml.rels><?xml version="1.0" encoding="UTF-8" standalone="yes"?>
<Relationships xmlns="http://schemas.openxmlformats.org/package/2006/relationships"><Relationship Id="rId2" Type="http://schemas.openxmlformats.org/officeDocument/2006/relationships/table" Target="../tables/table90.xml"/><Relationship Id="rId1" Type="http://schemas.openxmlformats.org/officeDocument/2006/relationships/printerSettings" Target="../printerSettings/printerSettings90.bin"/></Relationships>
</file>

<file path=xl/worksheets/_rels/sheet93.xml.rels><?xml version="1.0" encoding="UTF-8" standalone="yes"?>
<Relationships xmlns="http://schemas.openxmlformats.org/package/2006/relationships"><Relationship Id="rId2" Type="http://schemas.openxmlformats.org/officeDocument/2006/relationships/table" Target="../tables/table91.xml"/><Relationship Id="rId1" Type="http://schemas.openxmlformats.org/officeDocument/2006/relationships/printerSettings" Target="../printerSettings/printerSettings91.bin"/></Relationships>
</file>

<file path=xl/worksheets/_rels/sheet94.xml.rels><?xml version="1.0" encoding="UTF-8" standalone="yes"?>
<Relationships xmlns="http://schemas.openxmlformats.org/package/2006/relationships"><Relationship Id="rId2" Type="http://schemas.openxmlformats.org/officeDocument/2006/relationships/table" Target="../tables/table92.xml"/><Relationship Id="rId1" Type="http://schemas.openxmlformats.org/officeDocument/2006/relationships/printerSettings" Target="../printerSettings/printerSettings92.bin"/></Relationships>
</file>

<file path=xl/worksheets/_rels/sheet95.xml.rels><?xml version="1.0" encoding="UTF-8" standalone="yes"?>
<Relationships xmlns="http://schemas.openxmlformats.org/package/2006/relationships"><Relationship Id="rId2" Type="http://schemas.openxmlformats.org/officeDocument/2006/relationships/table" Target="../tables/table93.xml"/><Relationship Id="rId1" Type="http://schemas.openxmlformats.org/officeDocument/2006/relationships/printerSettings" Target="../printerSettings/printerSettings93.bin"/></Relationships>
</file>

<file path=xl/worksheets/_rels/sheet96.xml.rels><?xml version="1.0" encoding="UTF-8" standalone="yes"?>
<Relationships xmlns="http://schemas.openxmlformats.org/package/2006/relationships"><Relationship Id="rId2" Type="http://schemas.openxmlformats.org/officeDocument/2006/relationships/table" Target="../tables/table94.xml"/><Relationship Id="rId1" Type="http://schemas.openxmlformats.org/officeDocument/2006/relationships/printerSettings" Target="../printerSettings/printerSettings94.bin"/></Relationships>
</file>

<file path=xl/worksheets/_rels/sheet97.xml.rels><?xml version="1.0" encoding="UTF-8" standalone="yes"?>
<Relationships xmlns="http://schemas.openxmlformats.org/package/2006/relationships"><Relationship Id="rId2" Type="http://schemas.openxmlformats.org/officeDocument/2006/relationships/table" Target="../tables/table95.xml"/><Relationship Id="rId1" Type="http://schemas.openxmlformats.org/officeDocument/2006/relationships/printerSettings" Target="../printerSettings/printerSettings95.bin"/></Relationships>
</file>

<file path=xl/worksheets/_rels/sheet98.xml.rels><?xml version="1.0" encoding="UTF-8" standalone="yes"?>
<Relationships xmlns="http://schemas.openxmlformats.org/package/2006/relationships"><Relationship Id="rId2" Type="http://schemas.openxmlformats.org/officeDocument/2006/relationships/table" Target="../tables/table96.xml"/><Relationship Id="rId1" Type="http://schemas.openxmlformats.org/officeDocument/2006/relationships/printerSettings" Target="../printerSettings/printerSettings96.bin"/></Relationships>
</file>

<file path=xl/worksheets/_rels/sheet99.xml.rels><?xml version="1.0" encoding="UTF-8" standalone="yes"?>
<Relationships xmlns="http://schemas.openxmlformats.org/package/2006/relationships"><Relationship Id="rId2" Type="http://schemas.openxmlformats.org/officeDocument/2006/relationships/table" Target="../tables/table97.xml"/><Relationship Id="rId1" Type="http://schemas.openxmlformats.org/officeDocument/2006/relationships/printerSettings" Target="../printerSettings/printerSettings9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
  <sheetViews>
    <sheetView view="pageBreakPreview" zoomScaleNormal="100" zoomScaleSheetLayoutView="100" workbookViewId="0">
      <selection activeCell="I25" sqref="I25"/>
    </sheetView>
  </sheetViews>
  <sheetFormatPr defaultColWidth="8.85546875"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 min="12" max="12" width="10.28515625" bestFit="1" customWidth="1"/>
  </cols>
  <sheetData>
    <row r="1" spans="1:12" ht="18.75" x14ac:dyDescent="0.25">
      <c r="A1" s="20" t="s">
        <v>47</v>
      </c>
      <c r="B1" s="16"/>
      <c r="D1" s="16"/>
      <c r="E1" s="16"/>
      <c r="F1" s="16"/>
      <c r="G1" s="16"/>
      <c r="H1" s="16"/>
      <c r="I1" s="16"/>
    </row>
    <row r="2" spans="1:12" ht="15.75" x14ac:dyDescent="0.25">
      <c r="A2" s="20" t="s">
        <v>255</v>
      </c>
      <c r="B2" s="6"/>
      <c r="D2" s="6"/>
      <c r="E2" s="6"/>
      <c r="F2" s="17"/>
      <c r="G2" s="17"/>
      <c r="H2" s="17"/>
      <c r="I2" s="17"/>
    </row>
    <row r="3" spans="1:12" ht="15.75" x14ac:dyDescent="0.25">
      <c r="A3" s="20" t="s">
        <v>256</v>
      </c>
      <c r="B3" s="3"/>
      <c r="C3" s="3"/>
      <c r="D3" s="3"/>
      <c r="E3" s="3"/>
      <c r="F3" s="17"/>
      <c r="G3" s="17"/>
      <c r="H3" s="17"/>
      <c r="I3" s="17"/>
    </row>
    <row r="4" spans="1:12" x14ac:dyDescent="0.25">
      <c r="A4" s="3" t="s">
        <v>195</v>
      </c>
      <c r="B4" s="3"/>
      <c r="C4" s="3"/>
      <c r="D4" s="3"/>
      <c r="E4" s="3"/>
      <c r="F4" s="17"/>
      <c r="G4" s="17"/>
      <c r="H4" s="17"/>
      <c r="I4" s="17"/>
    </row>
    <row r="5" spans="1:12" x14ac:dyDescent="0.25">
      <c r="A5" s="3" t="s">
        <v>69</v>
      </c>
      <c r="B5" s="3"/>
      <c r="C5" s="3"/>
      <c r="D5" s="3"/>
      <c r="E5" s="3"/>
      <c r="F5" s="17"/>
      <c r="G5" s="17"/>
      <c r="H5" s="17"/>
      <c r="I5" s="17"/>
    </row>
    <row r="6" spans="1:12" x14ac:dyDescent="0.25">
      <c r="A6" s="3" t="s">
        <v>70</v>
      </c>
      <c r="B6" s="3"/>
      <c r="C6" s="3"/>
      <c r="D6" s="3"/>
      <c r="E6" s="3"/>
      <c r="F6" s="17"/>
      <c r="G6" s="17"/>
      <c r="H6" s="17"/>
      <c r="I6" s="17"/>
    </row>
    <row r="7" spans="1:12" x14ac:dyDescent="0.25">
      <c r="A7" s="7" t="s">
        <v>9</v>
      </c>
      <c r="B7" s="6"/>
      <c r="C7" s="3"/>
      <c r="D7" s="3"/>
      <c r="E7" s="3"/>
      <c r="F7" s="17"/>
      <c r="G7" s="17"/>
      <c r="H7" s="17"/>
      <c r="I7" s="17"/>
      <c r="L7">
        <f>SUM('Breezeway D 1:SOIRL Seagull Bioreactor 1304'!I20)</f>
        <v>157046827</v>
      </c>
    </row>
    <row r="8" spans="1:12" x14ac:dyDescent="0.25">
      <c r="A8" s="51" t="s">
        <v>196</v>
      </c>
      <c r="B8" s="51"/>
      <c r="C8" s="51"/>
      <c r="D8" s="51"/>
      <c r="E8" s="51"/>
      <c r="F8" s="51"/>
      <c r="G8" s="51"/>
      <c r="H8" s="51"/>
      <c r="I8" s="51"/>
      <c r="L8">
        <f>SUM('Breezeway D 1:SOIRL Seagull Bioreactor 1304'!I25)</f>
        <v>157046827</v>
      </c>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19.5"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60</v>
      </c>
      <c r="B15" s="38">
        <v>150000</v>
      </c>
      <c r="C15" s="38">
        <v>0</v>
      </c>
      <c r="D15" s="38">
        <v>50000</v>
      </c>
      <c r="E15" s="38">
        <v>0</v>
      </c>
      <c r="F15" s="38">
        <v>0</v>
      </c>
      <c r="G15" s="38">
        <v>0</v>
      </c>
      <c r="H15" s="38">
        <v>0</v>
      </c>
      <c r="I15" s="38">
        <f t="shared" ref="I15:I25" si="0">SUM(B15:H15)</f>
        <v>200000</v>
      </c>
      <c r="K15" s="4"/>
    </row>
    <row r="16" spans="1:12" x14ac:dyDescent="0.25">
      <c r="A16" s="38" t="s">
        <v>23</v>
      </c>
      <c r="B16" s="38">
        <v>0</v>
      </c>
      <c r="C16" s="38">
        <v>0</v>
      </c>
      <c r="D16" s="38">
        <v>0</v>
      </c>
      <c r="E16" s="38">
        <v>0</v>
      </c>
      <c r="F16" s="38">
        <v>0</v>
      </c>
      <c r="G16" s="38">
        <v>0</v>
      </c>
      <c r="H16" s="38">
        <v>0</v>
      </c>
      <c r="I16" s="38">
        <f t="shared" si="0"/>
        <v>0</v>
      </c>
      <c r="K16" s="4">
        <f>I20-I25</f>
        <v>0</v>
      </c>
      <c r="L16" t="s">
        <v>7</v>
      </c>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0</v>
      </c>
      <c r="C18" s="38">
        <v>0</v>
      </c>
      <c r="D18" s="38">
        <v>0</v>
      </c>
      <c r="E18" s="38">
        <v>0</v>
      </c>
      <c r="F18" s="38">
        <v>0</v>
      </c>
      <c r="G18" s="38">
        <v>0</v>
      </c>
      <c r="H18" s="38">
        <v>0</v>
      </c>
      <c r="I18" s="38">
        <f t="shared" si="0"/>
        <v>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150000</v>
      </c>
      <c r="C20" s="37">
        <f t="shared" si="1"/>
        <v>0</v>
      </c>
      <c r="D20" s="37">
        <f t="shared" si="1"/>
        <v>50000</v>
      </c>
      <c r="E20" s="37">
        <f t="shared" si="1"/>
        <v>0</v>
      </c>
      <c r="F20" s="37">
        <f t="shared" si="1"/>
        <v>0</v>
      </c>
      <c r="G20" s="37">
        <f t="shared" si="1"/>
        <v>0</v>
      </c>
      <c r="H20" s="37">
        <f t="shared" si="1"/>
        <v>0</v>
      </c>
      <c r="I20" s="37">
        <f t="shared" si="0"/>
        <v>200000</v>
      </c>
    </row>
    <row r="21" spans="1:11" ht="15" customHeight="1" x14ac:dyDescent="0.25">
      <c r="A21" s="38" t="s">
        <v>16</v>
      </c>
      <c r="B21" s="38">
        <v>0</v>
      </c>
      <c r="C21" s="38">
        <v>0</v>
      </c>
      <c r="D21" s="38">
        <v>0</v>
      </c>
      <c r="E21" s="38">
        <v>0</v>
      </c>
      <c r="F21" s="38">
        <v>0</v>
      </c>
      <c r="G21" s="38">
        <v>0</v>
      </c>
      <c r="H21" s="38">
        <v>0</v>
      </c>
      <c r="I21" s="38">
        <f t="shared" si="0"/>
        <v>0</v>
      </c>
    </row>
    <row r="22" spans="1:11" x14ac:dyDescent="0.25">
      <c r="A22" s="38" t="s">
        <v>13</v>
      </c>
      <c r="B22" s="38">
        <v>0</v>
      </c>
      <c r="C22" s="38">
        <v>0</v>
      </c>
      <c r="D22" s="38">
        <v>5000</v>
      </c>
      <c r="E22" s="38">
        <v>0</v>
      </c>
      <c r="F22" s="38">
        <v>0</v>
      </c>
      <c r="G22" s="38">
        <v>0</v>
      </c>
      <c r="H22" s="38">
        <v>0</v>
      </c>
      <c r="I22" s="38">
        <f t="shared" si="0"/>
        <v>5000</v>
      </c>
    </row>
    <row r="23" spans="1:11" x14ac:dyDescent="0.25">
      <c r="A23" s="38" t="s">
        <v>14</v>
      </c>
      <c r="B23" s="38">
        <v>0</v>
      </c>
      <c r="C23" s="38">
        <v>0</v>
      </c>
      <c r="D23" s="38">
        <v>195000</v>
      </c>
      <c r="E23" s="38">
        <v>0</v>
      </c>
      <c r="F23" s="38">
        <v>0</v>
      </c>
      <c r="G23" s="38">
        <v>0</v>
      </c>
      <c r="H23" s="38">
        <v>0</v>
      </c>
      <c r="I23" s="38">
        <f t="shared" si="0"/>
        <v>195000</v>
      </c>
    </row>
    <row r="24" spans="1:11" x14ac:dyDescent="0.25">
      <c r="A24" s="38" t="s">
        <v>15</v>
      </c>
      <c r="B24" s="38">
        <v>0</v>
      </c>
      <c r="C24" s="38">
        <v>0</v>
      </c>
      <c r="D24" s="38">
        <v>0</v>
      </c>
      <c r="E24" s="38">
        <v>0</v>
      </c>
      <c r="F24" s="38">
        <v>0</v>
      </c>
      <c r="G24" s="38">
        <v>0</v>
      </c>
      <c r="H24" s="38">
        <v>0</v>
      </c>
      <c r="I24" s="38">
        <f t="shared" si="0"/>
        <v>0</v>
      </c>
    </row>
    <row r="25" spans="1:11" s="35" customFormat="1" x14ac:dyDescent="0.25">
      <c r="A25" s="36" t="s">
        <v>0</v>
      </c>
      <c r="B25" s="37">
        <f t="shared" ref="B25:H25" si="2">SUM(B21:B24)</f>
        <v>0</v>
      </c>
      <c r="C25" s="37">
        <f t="shared" si="2"/>
        <v>0</v>
      </c>
      <c r="D25" s="37">
        <f t="shared" si="2"/>
        <v>200000</v>
      </c>
      <c r="E25" s="37">
        <f t="shared" si="2"/>
        <v>0</v>
      </c>
      <c r="F25" s="37">
        <f t="shared" si="2"/>
        <v>0</v>
      </c>
      <c r="G25" s="37">
        <f t="shared" si="2"/>
        <v>0</v>
      </c>
      <c r="H25" s="37">
        <f t="shared" si="2"/>
        <v>0</v>
      </c>
      <c r="I25" s="37">
        <f t="shared" si="0"/>
        <v>200000</v>
      </c>
    </row>
    <row r="26" spans="1:11" x14ac:dyDescent="0.25">
      <c r="A26" s="8"/>
      <c r="B26" s="8"/>
      <c r="C26" s="8"/>
      <c r="D26" s="8"/>
      <c r="E26" s="8"/>
      <c r="F26" s="9"/>
      <c r="G26" s="9"/>
      <c r="H26" s="2"/>
      <c r="I26" s="1"/>
    </row>
    <row r="27" spans="1:11" x14ac:dyDescent="0.25">
      <c r="A27" s="8"/>
      <c r="B27" s="8"/>
      <c r="C27" s="8"/>
      <c r="D27" s="8"/>
      <c r="E27" s="8"/>
      <c r="F27" s="3"/>
      <c r="G27" s="3"/>
      <c r="H27" s="3"/>
      <c r="I27" s="3"/>
    </row>
    <row r="28" spans="1:11" ht="9.9499999999999993" customHeight="1" x14ac:dyDescent="0.25">
      <c r="A28" s="3"/>
      <c r="B28" s="3"/>
      <c r="C28" s="3"/>
      <c r="D28" s="3"/>
      <c r="E28" s="3"/>
      <c r="F28" s="3"/>
      <c r="G28" s="3"/>
      <c r="H28" s="3"/>
      <c r="I28" s="3"/>
    </row>
    <row r="29" spans="1:11" ht="28.9" customHeight="1" x14ac:dyDescent="0.25">
      <c r="A29" s="18"/>
      <c r="B29" s="18"/>
      <c r="C29" s="10"/>
      <c r="D29" s="10"/>
      <c r="E29" s="10"/>
      <c r="F29" s="10"/>
      <c r="G29" s="10"/>
      <c r="H29" s="10"/>
      <c r="I29" s="13"/>
    </row>
    <row r="30" spans="1:11" ht="13.5" customHeight="1" x14ac:dyDescent="0.25">
      <c r="A30" s="19"/>
      <c r="B30" s="19"/>
      <c r="C30" s="31"/>
      <c r="D30" s="31"/>
      <c r="E30" s="31"/>
      <c r="F30" s="31"/>
      <c r="G30" s="31"/>
      <c r="H30" s="31"/>
      <c r="I30" s="31"/>
    </row>
    <row r="31" spans="1:11" ht="13.5" customHeight="1" x14ac:dyDescent="0.25">
      <c r="A31" s="19"/>
      <c r="B31" s="19"/>
      <c r="C31" s="31"/>
      <c r="D31" s="31"/>
      <c r="E31" s="31"/>
      <c r="F31" s="31"/>
      <c r="G31" s="31"/>
      <c r="H31" s="31"/>
      <c r="I31" s="31"/>
    </row>
    <row r="32" spans="1:11" ht="13.5" customHeight="1" x14ac:dyDescent="0.25">
      <c r="A32" s="19"/>
      <c r="B32" s="19"/>
      <c r="C32" s="31"/>
      <c r="D32" s="31"/>
      <c r="E32" s="31"/>
      <c r="F32" s="31"/>
      <c r="G32" s="31"/>
      <c r="H32" s="31"/>
      <c r="I32" s="31"/>
    </row>
    <row r="33" spans="1:9" ht="13.5" customHeight="1" x14ac:dyDescent="0.25">
      <c r="A33" s="19"/>
      <c r="B33" s="19"/>
      <c r="C33" s="31"/>
      <c r="D33" s="31"/>
      <c r="E33" s="31"/>
      <c r="F33" s="31"/>
      <c r="G33" s="31"/>
      <c r="H33" s="31"/>
      <c r="I33" s="31"/>
    </row>
    <row r="34" spans="1:9" ht="13.5" customHeight="1" x14ac:dyDescent="0.25">
      <c r="A34" s="19"/>
      <c r="B34" s="19"/>
      <c r="C34" s="31"/>
      <c r="D34" s="31"/>
      <c r="E34" s="31"/>
      <c r="F34" s="31"/>
      <c r="G34" s="31"/>
      <c r="H34" s="31"/>
      <c r="I34" s="31"/>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4"/>
  <sheetViews>
    <sheetView view="pageBreakPreview" zoomScale="110" zoomScaleNormal="100" zoomScaleSheetLayoutView="110" workbookViewId="0">
      <selection activeCell="A8" sqref="A8:I12"/>
    </sheetView>
  </sheetViews>
  <sheetFormatPr defaultColWidth="8.85546875"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255</v>
      </c>
      <c r="B2" s="6"/>
      <c r="D2" s="6"/>
      <c r="E2" s="6"/>
      <c r="F2" s="17"/>
      <c r="G2" s="17"/>
      <c r="H2" s="17"/>
      <c r="I2" s="17"/>
    </row>
    <row r="3" spans="1:12" ht="15.75" x14ac:dyDescent="0.25">
      <c r="A3" s="20" t="s">
        <v>265</v>
      </c>
      <c r="B3" s="3"/>
      <c r="C3" s="3"/>
      <c r="D3" s="3"/>
      <c r="E3" s="3"/>
      <c r="F3" s="17"/>
      <c r="G3" s="17"/>
      <c r="H3" s="17"/>
      <c r="I3" s="17"/>
    </row>
    <row r="4" spans="1:12" x14ac:dyDescent="0.25">
      <c r="A4" s="3" t="s">
        <v>209</v>
      </c>
      <c r="B4" s="3"/>
      <c r="C4" s="3"/>
      <c r="D4" s="3"/>
      <c r="E4" s="3"/>
      <c r="F4" s="17"/>
      <c r="G4" s="17"/>
      <c r="H4" s="17"/>
      <c r="I4" s="17"/>
    </row>
    <row r="5" spans="1:12" x14ac:dyDescent="0.25">
      <c r="A5" s="3" t="s">
        <v>82</v>
      </c>
      <c r="B5" s="3"/>
      <c r="C5" s="3"/>
      <c r="D5" s="3"/>
      <c r="E5" s="3"/>
      <c r="F5" s="17"/>
      <c r="G5" s="17"/>
      <c r="H5" s="17"/>
      <c r="I5" s="17"/>
    </row>
    <row r="6" spans="1:12" x14ac:dyDescent="0.25">
      <c r="A6" s="3" t="s">
        <v>83</v>
      </c>
      <c r="B6" s="3"/>
      <c r="C6" s="3"/>
      <c r="D6" s="3"/>
      <c r="E6" s="3"/>
      <c r="F6" s="17"/>
      <c r="G6" s="17"/>
      <c r="H6" s="17"/>
      <c r="I6" s="17"/>
    </row>
    <row r="7" spans="1:12" x14ac:dyDescent="0.25">
      <c r="A7" s="7" t="s">
        <v>9</v>
      </c>
      <c r="B7" s="6"/>
      <c r="C7" s="3"/>
      <c r="D7" s="3"/>
      <c r="E7" s="3"/>
      <c r="F7" s="17"/>
      <c r="G7" s="17"/>
      <c r="H7" s="17"/>
      <c r="I7" s="17"/>
    </row>
    <row r="8" spans="1:12" x14ac:dyDescent="0.25">
      <c r="A8" s="51" t="s">
        <v>210</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60</v>
      </c>
      <c r="B15" s="38">
        <v>0</v>
      </c>
      <c r="C15" s="38">
        <v>0</v>
      </c>
      <c r="D15" s="38">
        <v>250000</v>
      </c>
      <c r="E15" s="38">
        <v>200000</v>
      </c>
      <c r="F15" s="38">
        <v>200000</v>
      </c>
      <c r="G15" s="38">
        <v>0</v>
      </c>
      <c r="H15" s="38">
        <v>0</v>
      </c>
      <c r="I15" s="38">
        <f t="shared" ref="I15:I25" si="0">SUM(B15:H15)</f>
        <v>650000</v>
      </c>
      <c r="K15" s="4"/>
    </row>
    <row r="16" spans="1:12" x14ac:dyDescent="0.25">
      <c r="A16" s="38" t="s">
        <v>23</v>
      </c>
      <c r="B16" s="38">
        <v>0</v>
      </c>
      <c r="C16" s="38">
        <v>0</v>
      </c>
      <c r="D16" s="38">
        <v>0</v>
      </c>
      <c r="E16" s="38">
        <v>0</v>
      </c>
      <c r="F16" s="38">
        <v>0</v>
      </c>
      <c r="G16" s="38">
        <v>0</v>
      </c>
      <c r="H16" s="38">
        <v>0</v>
      </c>
      <c r="I16" s="38">
        <f t="shared" si="0"/>
        <v>0</v>
      </c>
      <c r="K16" s="4">
        <f>I20-I25</f>
        <v>0</v>
      </c>
      <c r="L16" t="s">
        <v>7</v>
      </c>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0</v>
      </c>
      <c r="C18" s="38">
        <v>0</v>
      </c>
      <c r="D18" s="38">
        <v>0</v>
      </c>
      <c r="E18" s="38">
        <v>0</v>
      </c>
      <c r="F18" s="38">
        <v>0</v>
      </c>
      <c r="G18" s="38">
        <v>0</v>
      </c>
      <c r="H18" s="38">
        <v>0</v>
      </c>
      <c r="I18" s="38">
        <f t="shared" si="0"/>
        <v>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0</v>
      </c>
      <c r="C20" s="37">
        <f t="shared" si="1"/>
        <v>0</v>
      </c>
      <c r="D20" s="37">
        <f t="shared" si="1"/>
        <v>250000</v>
      </c>
      <c r="E20" s="37">
        <f t="shared" si="1"/>
        <v>200000</v>
      </c>
      <c r="F20" s="37">
        <f t="shared" si="1"/>
        <v>200000</v>
      </c>
      <c r="G20" s="37">
        <f t="shared" si="1"/>
        <v>0</v>
      </c>
      <c r="H20" s="37">
        <f t="shared" si="1"/>
        <v>0</v>
      </c>
      <c r="I20" s="37">
        <f t="shared" si="0"/>
        <v>650000</v>
      </c>
    </row>
    <row r="21" spans="1:11" ht="15" customHeight="1" x14ac:dyDescent="0.25">
      <c r="A21" s="38" t="s">
        <v>16</v>
      </c>
      <c r="B21" s="38">
        <v>0</v>
      </c>
      <c r="C21" s="38">
        <v>0</v>
      </c>
      <c r="D21" s="38">
        <v>150000</v>
      </c>
      <c r="E21" s="38">
        <v>0</v>
      </c>
      <c r="F21" s="38">
        <v>0</v>
      </c>
      <c r="G21" s="38">
        <v>0</v>
      </c>
      <c r="H21" s="38">
        <v>0</v>
      </c>
      <c r="I21" s="38">
        <f t="shared" si="0"/>
        <v>150000</v>
      </c>
    </row>
    <row r="22" spans="1:11" x14ac:dyDescent="0.25">
      <c r="A22" s="38" t="s">
        <v>13</v>
      </c>
      <c r="B22" s="38">
        <v>0</v>
      </c>
      <c r="C22" s="38">
        <v>0</v>
      </c>
      <c r="D22" s="38">
        <v>100000</v>
      </c>
      <c r="E22" s="38">
        <v>0</v>
      </c>
      <c r="F22" s="38">
        <v>0</v>
      </c>
      <c r="G22" s="38">
        <v>0</v>
      </c>
      <c r="H22" s="38">
        <v>0</v>
      </c>
      <c r="I22" s="38">
        <f t="shared" si="0"/>
        <v>100000</v>
      </c>
    </row>
    <row r="23" spans="1:11" x14ac:dyDescent="0.25">
      <c r="A23" s="38" t="s">
        <v>14</v>
      </c>
      <c r="B23" s="38">
        <v>0</v>
      </c>
      <c r="C23" s="38">
        <v>0</v>
      </c>
      <c r="D23" s="38">
        <v>0</v>
      </c>
      <c r="E23" s="38">
        <v>0</v>
      </c>
      <c r="F23" s="38">
        <v>400000</v>
      </c>
      <c r="G23" s="38">
        <v>0</v>
      </c>
      <c r="H23" s="38">
        <v>0</v>
      </c>
      <c r="I23" s="38">
        <f t="shared" si="0"/>
        <v>400000</v>
      </c>
    </row>
    <row r="24" spans="1:11" x14ac:dyDescent="0.25">
      <c r="A24" s="38" t="s">
        <v>15</v>
      </c>
      <c r="B24" s="38">
        <v>0</v>
      </c>
      <c r="C24" s="38">
        <v>0</v>
      </c>
      <c r="D24" s="38">
        <v>0</v>
      </c>
      <c r="E24" s="38">
        <v>0</v>
      </c>
      <c r="F24" s="38">
        <v>0</v>
      </c>
      <c r="G24" s="38">
        <v>0</v>
      </c>
      <c r="H24" s="38">
        <v>0</v>
      </c>
      <c r="I24" s="38">
        <f t="shared" si="0"/>
        <v>0</v>
      </c>
    </row>
    <row r="25" spans="1:11" s="35" customFormat="1" x14ac:dyDescent="0.25">
      <c r="A25" s="36" t="s">
        <v>0</v>
      </c>
      <c r="B25" s="37">
        <f t="shared" ref="B25:H25" si="2">SUM(B21:B24)</f>
        <v>0</v>
      </c>
      <c r="C25" s="37">
        <f t="shared" si="2"/>
        <v>0</v>
      </c>
      <c r="D25" s="37">
        <f t="shared" si="2"/>
        <v>250000</v>
      </c>
      <c r="E25" s="37">
        <f t="shared" si="2"/>
        <v>0</v>
      </c>
      <c r="F25" s="37">
        <f t="shared" si="2"/>
        <v>400000</v>
      </c>
      <c r="G25" s="37">
        <f t="shared" si="2"/>
        <v>0</v>
      </c>
      <c r="H25" s="37">
        <f t="shared" si="2"/>
        <v>0</v>
      </c>
      <c r="I25" s="37">
        <f t="shared" si="0"/>
        <v>650000</v>
      </c>
    </row>
    <row r="26" spans="1:11" x14ac:dyDescent="0.25">
      <c r="A26" s="8"/>
      <c r="B26" s="8"/>
      <c r="C26" s="8"/>
      <c r="D26" s="8"/>
      <c r="E26" s="8"/>
      <c r="F26" s="9"/>
      <c r="G26" s="9"/>
      <c r="H26" s="2"/>
      <c r="I26" s="1"/>
    </row>
    <row r="27" spans="1:11" x14ac:dyDescent="0.25">
      <c r="A27" s="8"/>
      <c r="B27" s="8"/>
      <c r="C27" s="8"/>
      <c r="D27" s="8"/>
      <c r="E27" s="8"/>
      <c r="F27" s="3"/>
      <c r="G27" s="3"/>
      <c r="H27" s="3"/>
      <c r="I27" s="3"/>
    </row>
    <row r="28" spans="1:11" ht="9.9499999999999993" customHeight="1" x14ac:dyDescent="0.25">
      <c r="A28" s="3"/>
      <c r="B28" s="3"/>
      <c r="C28" s="3"/>
      <c r="D28" s="3"/>
      <c r="E28" s="3"/>
      <c r="F28" s="3"/>
      <c r="G28" s="3"/>
      <c r="H28" s="3"/>
      <c r="I28" s="3"/>
    </row>
    <row r="29" spans="1:11" ht="28.9" customHeight="1" x14ac:dyDescent="0.25">
      <c r="A29" s="18"/>
      <c r="B29" s="18"/>
      <c r="C29" s="10"/>
      <c r="D29" s="10"/>
      <c r="E29" s="10"/>
      <c r="F29" s="10"/>
      <c r="G29" s="10"/>
      <c r="H29" s="10"/>
      <c r="I29" s="13"/>
    </row>
    <row r="30" spans="1:11" ht="13.5" customHeight="1" x14ac:dyDescent="0.25">
      <c r="A30" s="19"/>
      <c r="B30" s="19"/>
      <c r="C30" s="31"/>
      <c r="D30" s="31"/>
      <c r="E30" s="31"/>
      <c r="F30" s="31"/>
      <c r="G30" s="31"/>
      <c r="H30" s="31"/>
      <c r="I30" s="31"/>
    </row>
    <row r="31" spans="1:11" ht="13.5" customHeight="1" x14ac:dyDescent="0.25">
      <c r="A31" s="19"/>
      <c r="B31" s="19"/>
      <c r="C31" s="31"/>
      <c r="D31" s="31"/>
      <c r="E31" s="31"/>
      <c r="F31" s="31"/>
      <c r="G31" s="31"/>
      <c r="H31" s="31"/>
      <c r="I31" s="31"/>
    </row>
    <row r="32" spans="1:11" ht="13.5" customHeight="1" x14ac:dyDescent="0.25">
      <c r="A32" s="19"/>
      <c r="B32" s="19"/>
      <c r="C32" s="31"/>
      <c r="D32" s="31"/>
      <c r="E32" s="31"/>
      <c r="F32" s="31"/>
      <c r="G32" s="31"/>
      <c r="H32" s="31"/>
      <c r="I32" s="31"/>
    </row>
    <row r="33" spans="1:9" ht="13.5" customHeight="1" x14ac:dyDescent="0.25">
      <c r="A33" s="19"/>
      <c r="B33" s="19"/>
      <c r="C33" s="31"/>
      <c r="D33" s="31"/>
      <c r="E33" s="31"/>
      <c r="F33" s="31"/>
      <c r="G33" s="31"/>
      <c r="H33" s="31"/>
      <c r="I33" s="31"/>
    </row>
    <row r="34" spans="1:9" ht="13.5" customHeight="1" x14ac:dyDescent="0.25">
      <c r="A34" s="19"/>
      <c r="B34" s="19"/>
      <c r="C34" s="31"/>
      <c r="D34" s="31"/>
      <c r="E34" s="31"/>
      <c r="F34" s="31"/>
      <c r="G34" s="31"/>
      <c r="H34" s="31"/>
      <c r="I34" s="31"/>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9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355</v>
      </c>
      <c r="B3" s="3"/>
      <c r="C3" s="3"/>
      <c r="D3" s="3"/>
      <c r="E3" s="3"/>
      <c r="F3" s="17"/>
      <c r="G3" s="17"/>
      <c r="H3" s="17"/>
      <c r="I3" s="17"/>
    </row>
    <row r="4" spans="1:12" x14ac:dyDescent="0.25">
      <c r="A4" s="3" t="s">
        <v>59</v>
      </c>
      <c r="B4" s="3"/>
      <c r="C4" s="3"/>
      <c r="D4" s="3"/>
      <c r="E4" s="3"/>
      <c r="F4" s="17"/>
      <c r="G4" s="17"/>
      <c r="H4" s="17"/>
      <c r="I4" s="17"/>
    </row>
    <row r="5" spans="1:12" x14ac:dyDescent="0.25">
      <c r="A5" s="3" t="s">
        <v>89</v>
      </c>
      <c r="B5" s="3"/>
      <c r="C5" s="3"/>
      <c r="D5" s="3"/>
      <c r="E5" s="3"/>
      <c r="F5" s="17"/>
      <c r="G5" s="17"/>
      <c r="H5" s="17"/>
      <c r="I5" s="17"/>
    </row>
    <row r="6" spans="1:12" x14ac:dyDescent="0.25">
      <c r="A6" s="3" t="s">
        <v>191</v>
      </c>
      <c r="B6" s="3"/>
      <c r="C6" s="3"/>
      <c r="D6" s="3"/>
      <c r="E6" s="3"/>
      <c r="F6" s="17"/>
      <c r="G6" s="17"/>
      <c r="H6" s="17"/>
      <c r="I6" s="17"/>
    </row>
    <row r="7" spans="1:12" x14ac:dyDescent="0.25">
      <c r="A7" s="7" t="s">
        <v>9</v>
      </c>
      <c r="B7" s="6"/>
      <c r="C7" s="3"/>
      <c r="D7" s="3"/>
      <c r="E7" s="3"/>
      <c r="F7" s="17"/>
      <c r="G7" s="17"/>
      <c r="H7" s="17"/>
      <c r="I7" s="17"/>
    </row>
    <row r="8" spans="1:12" x14ac:dyDescent="0.25">
      <c r="A8" s="51" t="s">
        <v>253</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86198</v>
      </c>
      <c r="E15" s="38">
        <v>0</v>
      </c>
      <c r="F15" s="38">
        <v>0</v>
      </c>
      <c r="G15" s="38">
        <v>0</v>
      </c>
      <c r="H15" s="38">
        <v>0</v>
      </c>
      <c r="I15" s="38">
        <f t="shared" ref="I15:I25" si="0">SUM(B15:H15)</f>
        <v>86198</v>
      </c>
      <c r="K15" s="4"/>
    </row>
    <row r="16" spans="1:12" x14ac:dyDescent="0.25">
      <c r="A16" s="38" t="s">
        <v>48</v>
      </c>
      <c r="B16" s="38">
        <v>125000</v>
      </c>
      <c r="C16" s="38">
        <v>0</v>
      </c>
      <c r="D16" s="38"/>
      <c r="E16" s="38">
        <v>0</v>
      </c>
      <c r="F16" s="38">
        <v>0</v>
      </c>
      <c r="G16" s="38">
        <v>0</v>
      </c>
      <c r="H16" s="38">
        <v>0</v>
      </c>
      <c r="I16" s="38">
        <f t="shared" si="0"/>
        <v>125000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35000</v>
      </c>
      <c r="C18" s="38">
        <v>0</v>
      </c>
      <c r="D18" s="38">
        <v>0</v>
      </c>
      <c r="E18" s="38">
        <v>0</v>
      </c>
      <c r="F18" s="38">
        <v>0</v>
      </c>
      <c r="G18" s="38">
        <v>0</v>
      </c>
      <c r="H18" s="38">
        <v>0</v>
      </c>
      <c r="I18" s="38">
        <f t="shared" si="0"/>
        <v>35000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160000</v>
      </c>
      <c r="C20" s="37">
        <f t="shared" si="1"/>
        <v>0</v>
      </c>
      <c r="D20" s="37">
        <f t="shared" si="1"/>
        <v>86198</v>
      </c>
      <c r="E20" s="37">
        <f t="shared" si="1"/>
        <v>0</v>
      </c>
      <c r="F20" s="37">
        <f t="shared" si="1"/>
        <v>0</v>
      </c>
      <c r="G20" s="37">
        <f t="shared" si="1"/>
        <v>0</v>
      </c>
      <c r="H20" s="37">
        <f t="shared" si="1"/>
        <v>0</v>
      </c>
      <c r="I20" s="37">
        <f t="shared" si="0"/>
        <v>246198</v>
      </c>
    </row>
    <row r="21" spans="1:12" ht="15" customHeight="1" x14ac:dyDescent="0.25">
      <c r="A21" s="38" t="s">
        <v>16</v>
      </c>
      <c r="B21" s="38">
        <v>0</v>
      </c>
      <c r="C21" s="38">
        <v>0</v>
      </c>
      <c r="D21" s="38"/>
      <c r="E21" s="38">
        <v>0</v>
      </c>
      <c r="F21" s="38">
        <v>0</v>
      </c>
      <c r="G21" s="38">
        <v>0</v>
      </c>
      <c r="H21" s="38">
        <v>0</v>
      </c>
      <c r="I21" s="38">
        <f t="shared" si="0"/>
        <v>0</v>
      </c>
    </row>
    <row r="22" spans="1:12" x14ac:dyDescent="0.25">
      <c r="A22" s="38" t="s">
        <v>13</v>
      </c>
      <c r="B22" s="38">
        <v>0</v>
      </c>
      <c r="C22" s="38"/>
      <c r="D22" s="38">
        <v>15000</v>
      </c>
      <c r="E22" s="38">
        <v>0</v>
      </c>
      <c r="F22" s="38">
        <v>0</v>
      </c>
      <c r="G22" s="38">
        <v>0</v>
      </c>
      <c r="H22" s="38">
        <v>0</v>
      </c>
      <c r="I22" s="38">
        <f t="shared" si="0"/>
        <v>15000</v>
      </c>
    </row>
    <row r="23" spans="1:12" x14ac:dyDescent="0.25">
      <c r="A23" s="38" t="s">
        <v>14</v>
      </c>
      <c r="B23" s="38">
        <v>0</v>
      </c>
      <c r="C23" s="38">
        <v>0</v>
      </c>
      <c r="D23" s="38">
        <v>231198</v>
      </c>
      <c r="E23" s="38"/>
      <c r="F23" s="38">
        <v>0</v>
      </c>
      <c r="G23" s="38">
        <v>0</v>
      </c>
      <c r="H23" s="38">
        <v>0</v>
      </c>
      <c r="I23" s="38">
        <f t="shared" si="0"/>
        <v>231198</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246198</v>
      </c>
      <c r="E25" s="37">
        <f t="shared" si="2"/>
        <v>0</v>
      </c>
      <c r="F25" s="37">
        <f t="shared" si="2"/>
        <v>0</v>
      </c>
      <c r="G25" s="37">
        <f t="shared" si="2"/>
        <v>0</v>
      </c>
      <c r="H25" s="37">
        <f t="shared" si="2"/>
        <v>0</v>
      </c>
      <c r="I25" s="37">
        <f t="shared" si="0"/>
        <v>246198</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34"/>
      <c r="D30" s="34"/>
      <c r="E30" s="34"/>
      <c r="F30" s="34"/>
      <c r="G30" s="34"/>
      <c r="H30" s="34"/>
      <c r="I30" s="34"/>
    </row>
    <row r="31" spans="1:12" ht="13.5" customHeight="1" x14ac:dyDescent="0.25">
      <c r="A31" s="19"/>
      <c r="B31" s="19"/>
      <c r="C31" s="34"/>
      <c r="D31" s="34"/>
      <c r="E31" s="34"/>
      <c r="F31" s="34"/>
      <c r="G31" s="34"/>
      <c r="H31" s="34"/>
      <c r="I31" s="34"/>
    </row>
    <row r="32" spans="1:12" ht="13.5" customHeight="1" x14ac:dyDescent="0.25">
      <c r="A32" s="19"/>
      <c r="B32" s="19"/>
      <c r="C32" s="34"/>
      <c r="D32" s="34"/>
      <c r="E32" s="34"/>
      <c r="F32" s="34"/>
      <c r="G32" s="34"/>
      <c r="H32" s="34"/>
      <c r="I32" s="34"/>
    </row>
    <row r="33" spans="1:9" ht="13.5" customHeight="1" x14ac:dyDescent="0.25">
      <c r="A33" s="19"/>
      <c r="B33" s="19"/>
      <c r="C33" s="34"/>
      <c r="D33" s="34"/>
      <c r="E33" s="34"/>
      <c r="F33" s="34"/>
      <c r="G33" s="34"/>
      <c r="H33" s="34"/>
      <c r="I33" s="34"/>
    </row>
    <row r="34" spans="1:9" ht="13.5" customHeight="1" x14ac:dyDescent="0.25">
      <c r="A34" s="19"/>
      <c r="B34" s="19"/>
      <c r="C34" s="34"/>
      <c r="D34" s="34"/>
      <c r="E34" s="34"/>
      <c r="F34" s="34"/>
      <c r="G34" s="34"/>
      <c r="H34" s="34"/>
      <c r="I34" s="34"/>
    </row>
    <row r="35" spans="1:9" ht="13.5" customHeight="1" x14ac:dyDescent="0.25">
      <c r="A35" s="14"/>
      <c r="B35" s="14"/>
      <c r="C35" s="34"/>
      <c r="D35" s="34"/>
      <c r="E35" s="34"/>
      <c r="F35" s="34"/>
      <c r="G35" s="34"/>
      <c r="H35" s="34"/>
      <c r="I35" s="34"/>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34"/>
      <c r="D38" s="34"/>
      <c r="E38" s="34"/>
      <c r="F38" s="34"/>
      <c r="G38" s="34"/>
      <c r="H38" s="34"/>
      <c r="I38" s="34"/>
    </row>
    <row r="39" spans="1:9" ht="13.5" customHeight="1" x14ac:dyDescent="0.25">
      <c r="A39" s="19"/>
      <c r="B39" s="19"/>
      <c r="C39" s="34"/>
      <c r="D39" s="34"/>
      <c r="E39" s="34"/>
      <c r="F39" s="34"/>
      <c r="G39" s="34"/>
      <c r="H39" s="34"/>
      <c r="I39" s="34"/>
    </row>
    <row r="40" spans="1:9" ht="13.5" customHeight="1" x14ac:dyDescent="0.25">
      <c r="A40" s="34"/>
      <c r="B40" s="34"/>
      <c r="C40" s="34"/>
      <c r="D40" s="34"/>
      <c r="E40" s="34"/>
      <c r="F40" s="34"/>
      <c r="G40" s="34"/>
      <c r="H40" s="34"/>
      <c r="I40" s="34"/>
    </row>
    <row r="41" spans="1:9" ht="13.5" customHeight="1" x14ac:dyDescent="0.25">
      <c r="A41" s="34"/>
      <c r="B41" s="34"/>
      <c r="C41" s="34"/>
      <c r="D41" s="34"/>
      <c r="E41" s="34"/>
      <c r="F41" s="34"/>
      <c r="G41" s="34"/>
      <c r="H41" s="34"/>
      <c r="I41" s="34"/>
    </row>
    <row r="42" spans="1:9" ht="13.5" customHeight="1" x14ac:dyDescent="0.25">
      <c r="A42" s="34"/>
      <c r="B42" s="34"/>
      <c r="C42" s="34"/>
      <c r="D42" s="34"/>
      <c r="E42" s="34"/>
      <c r="F42" s="34"/>
      <c r="G42" s="34"/>
      <c r="H42" s="34"/>
      <c r="I42" s="34"/>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34"/>
      <c r="E45" s="34"/>
      <c r="F45" s="34"/>
      <c r="G45" s="34"/>
      <c r="H45" s="34"/>
      <c r="I45" s="34"/>
    </row>
    <row r="46" spans="1:9" ht="13.5" customHeight="1" x14ac:dyDescent="0.25">
      <c r="A46" s="19"/>
      <c r="B46" s="19"/>
      <c r="C46" s="19"/>
      <c r="D46" s="34"/>
      <c r="E46" s="34"/>
      <c r="F46" s="34"/>
      <c r="G46" s="34"/>
      <c r="H46" s="34"/>
      <c r="I46" s="34"/>
    </row>
    <row r="47" spans="1:9" ht="13.5" customHeight="1" x14ac:dyDescent="0.25">
      <c r="A47" s="19"/>
      <c r="B47" s="19"/>
      <c r="C47" s="19"/>
      <c r="D47" s="34"/>
      <c r="E47" s="34"/>
      <c r="F47" s="34"/>
      <c r="G47" s="34"/>
      <c r="H47" s="34"/>
      <c r="I47" s="34"/>
    </row>
    <row r="48" spans="1:9" ht="13.5" customHeight="1" x14ac:dyDescent="0.25">
      <c r="A48" s="52"/>
      <c r="B48" s="52"/>
      <c r="C48" s="52"/>
      <c r="D48" s="34"/>
      <c r="E48" s="34"/>
      <c r="F48" s="34"/>
      <c r="G48" s="34"/>
      <c r="H48" s="34"/>
      <c r="I48" s="34"/>
    </row>
    <row r="49" spans="1:9" ht="13.5" customHeight="1" x14ac:dyDescent="0.25">
      <c r="A49" s="52"/>
      <c r="B49" s="52"/>
      <c r="C49" s="52"/>
      <c r="D49" s="34"/>
      <c r="E49" s="34"/>
      <c r="F49" s="34"/>
      <c r="G49" s="34"/>
      <c r="H49" s="34"/>
      <c r="I49" s="34"/>
    </row>
    <row r="50" spans="1:9" x14ac:dyDescent="0.25">
      <c r="A50" s="53"/>
      <c r="B50" s="53"/>
      <c r="C50" s="53"/>
      <c r="D50" s="53"/>
      <c r="E50" s="53"/>
      <c r="F50" s="53"/>
      <c r="G50" s="53"/>
      <c r="H50" s="53"/>
      <c r="I50" s="53"/>
    </row>
  </sheetData>
  <mergeCells count="4">
    <mergeCell ref="A8:I12"/>
    <mergeCell ref="A48:C48"/>
    <mergeCell ref="A49:C49"/>
    <mergeCell ref="A50:I50"/>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61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L33"/>
  <sheetViews>
    <sheetView view="pageBreakPreview" zoomScaleNormal="100" zoomScaleSheetLayoutView="100" workbookViewId="0">
      <selection activeCell="A16" sqref="A16:XFD16"/>
    </sheetView>
  </sheetViews>
  <sheetFormatPr defaultColWidth="8.85546875"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56</v>
      </c>
      <c r="B1" s="16"/>
      <c r="C1" s="16"/>
      <c r="D1" s="16"/>
      <c r="F1" s="16"/>
      <c r="G1" s="16"/>
      <c r="H1" s="16"/>
      <c r="I1" s="16"/>
    </row>
    <row r="2" spans="1:12" ht="15.75" x14ac:dyDescent="0.25">
      <c r="A2" s="20" t="s">
        <v>255</v>
      </c>
      <c r="B2" s="6"/>
      <c r="C2" s="6"/>
      <c r="D2" s="6"/>
      <c r="F2" s="17"/>
      <c r="G2" s="17"/>
      <c r="H2" s="17"/>
      <c r="I2" s="17"/>
    </row>
    <row r="3" spans="1:12" ht="15.75" x14ac:dyDescent="0.25">
      <c r="A3" s="20" t="s">
        <v>356</v>
      </c>
      <c r="B3" s="3"/>
      <c r="C3" s="3"/>
      <c r="D3" s="3"/>
      <c r="E3" s="3"/>
      <c r="F3" s="17"/>
      <c r="G3" s="17"/>
      <c r="H3" s="17"/>
      <c r="I3" s="17"/>
    </row>
    <row r="4" spans="1:12" x14ac:dyDescent="0.25">
      <c r="A4" s="3" t="s">
        <v>250</v>
      </c>
      <c r="B4" s="3"/>
      <c r="C4" s="3"/>
      <c r="D4" s="3"/>
      <c r="E4" s="3"/>
      <c r="F4" s="17"/>
      <c r="G4" s="17"/>
      <c r="H4" s="17"/>
      <c r="I4" s="17"/>
    </row>
    <row r="5" spans="1:12" x14ac:dyDescent="0.25">
      <c r="A5" s="3" t="s">
        <v>185</v>
      </c>
      <c r="B5" s="3"/>
      <c r="C5" s="3"/>
      <c r="D5" s="3"/>
      <c r="E5" s="3"/>
      <c r="F5" s="17"/>
      <c r="G5" s="17"/>
      <c r="H5" s="17"/>
      <c r="I5" s="17"/>
    </row>
    <row r="6" spans="1:12" x14ac:dyDescent="0.25">
      <c r="A6" s="3" t="s">
        <v>192</v>
      </c>
      <c r="B6" s="3"/>
      <c r="C6" s="3"/>
      <c r="D6" s="3"/>
      <c r="E6" s="3"/>
      <c r="F6" s="17"/>
      <c r="G6" s="17"/>
      <c r="H6" s="17"/>
      <c r="I6" s="17"/>
    </row>
    <row r="7" spans="1:12" x14ac:dyDescent="0.25">
      <c r="A7" s="7" t="s">
        <v>9</v>
      </c>
      <c r="B7" s="6"/>
      <c r="C7" s="3"/>
      <c r="D7" s="3"/>
      <c r="E7" s="3"/>
      <c r="F7" s="17"/>
      <c r="G7" s="17"/>
      <c r="H7" s="17"/>
      <c r="I7" s="17"/>
    </row>
    <row r="8" spans="1:12" x14ac:dyDescent="0.25">
      <c r="A8" s="51" t="s">
        <v>244</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24"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x14ac:dyDescent="0.25">
      <c r="A15" s="38" t="s">
        <v>23</v>
      </c>
      <c r="B15" s="38">
        <v>0</v>
      </c>
      <c r="C15" s="38">
        <v>0</v>
      </c>
      <c r="D15" s="38">
        <v>16800</v>
      </c>
      <c r="E15" s="38">
        <v>0</v>
      </c>
      <c r="F15" s="38">
        <v>0</v>
      </c>
      <c r="G15" s="38">
        <v>0</v>
      </c>
      <c r="H15" s="38">
        <v>0</v>
      </c>
      <c r="I15" s="38">
        <f t="shared" ref="I15:I25" si="0">SUM(B15:H15)</f>
        <v>16800</v>
      </c>
      <c r="K15" s="4">
        <f>I20-I25</f>
        <v>0</v>
      </c>
      <c r="L15" t="s">
        <v>7</v>
      </c>
    </row>
    <row r="16" spans="1:12" ht="15" customHeight="1" x14ac:dyDescent="0.25">
      <c r="A16" s="38" t="s">
        <v>60</v>
      </c>
      <c r="B16" s="38"/>
      <c r="C16" s="38">
        <v>65000</v>
      </c>
      <c r="D16" s="38">
        <v>0</v>
      </c>
      <c r="E16" s="38">
        <v>0</v>
      </c>
      <c r="F16" s="38">
        <v>0</v>
      </c>
      <c r="G16" s="38">
        <v>0</v>
      </c>
      <c r="H16" s="38">
        <v>0</v>
      </c>
      <c r="I16" s="38">
        <f>SUM(B16:H16)</f>
        <v>65000</v>
      </c>
      <c r="K16" s="4"/>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35000</v>
      </c>
      <c r="C18" s="38">
        <v>0</v>
      </c>
      <c r="D18" s="38">
        <v>0</v>
      </c>
      <c r="E18" s="38">
        <v>0</v>
      </c>
      <c r="F18" s="38">
        <v>0</v>
      </c>
      <c r="G18" s="38">
        <v>0</v>
      </c>
      <c r="H18" s="38">
        <v>0</v>
      </c>
      <c r="I18" s="38">
        <f t="shared" si="0"/>
        <v>35000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35000</v>
      </c>
      <c r="C20" s="37">
        <f t="shared" si="1"/>
        <v>65000</v>
      </c>
      <c r="D20" s="37">
        <f t="shared" si="1"/>
        <v>16800</v>
      </c>
      <c r="E20" s="37">
        <f t="shared" si="1"/>
        <v>0</v>
      </c>
      <c r="F20" s="37">
        <f t="shared" si="1"/>
        <v>0</v>
      </c>
      <c r="G20" s="37">
        <f t="shared" si="1"/>
        <v>0</v>
      </c>
      <c r="H20" s="37">
        <f t="shared" si="1"/>
        <v>0</v>
      </c>
      <c r="I20" s="37">
        <f t="shared" si="0"/>
        <v>116800</v>
      </c>
    </row>
    <row r="21" spans="1:11" ht="15" customHeight="1" x14ac:dyDescent="0.25">
      <c r="A21" s="38" t="s">
        <v>16</v>
      </c>
      <c r="B21" s="38">
        <v>0</v>
      </c>
      <c r="C21" s="38">
        <v>0</v>
      </c>
      <c r="D21" s="38">
        <v>0</v>
      </c>
      <c r="E21" s="38">
        <v>0</v>
      </c>
      <c r="F21" s="38">
        <v>0</v>
      </c>
      <c r="G21" s="38">
        <v>0</v>
      </c>
      <c r="H21" s="38">
        <v>0</v>
      </c>
      <c r="I21" s="38">
        <f t="shared" si="0"/>
        <v>0</v>
      </c>
    </row>
    <row r="22" spans="1:11" x14ac:dyDescent="0.25">
      <c r="A22" s="38" t="s">
        <v>13</v>
      </c>
      <c r="B22" s="38"/>
      <c r="C22" s="38">
        <v>0</v>
      </c>
      <c r="D22" s="38">
        <v>0</v>
      </c>
      <c r="E22" s="38">
        <v>0</v>
      </c>
      <c r="F22" s="38">
        <v>0</v>
      </c>
      <c r="G22" s="38">
        <v>0</v>
      </c>
      <c r="H22" s="38">
        <v>0</v>
      </c>
      <c r="I22" s="38">
        <f t="shared" si="0"/>
        <v>0</v>
      </c>
    </row>
    <row r="23" spans="1:11" x14ac:dyDescent="0.25">
      <c r="A23" s="38" t="s">
        <v>14</v>
      </c>
      <c r="B23" s="38">
        <v>0</v>
      </c>
      <c r="C23" s="38">
        <v>0</v>
      </c>
      <c r="D23" s="38">
        <f>114200+2600</f>
        <v>116800</v>
      </c>
      <c r="E23" s="38">
        <v>0</v>
      </c>
      <c r="F23" s="38">
        <v>0</v>
      </c>
      <c r="G23" s="38">
        <v>0</v>
      </c>
      <c r="H23" s="38">
        <v>0</v>
      </c>
      <c r="I23" s="38">
        <f t="shared" si="0"/>
        <v>116800</v>
      </c>
    </row>
    <row r="24" spans="1:11" x14ac:dyDescent="0.25">
      <c r="A24" s="38" t="s">
        <v>15</v>
      </c>
      <c r="B24" s="38">
        <v>0</v>
      </c>
      <c r="C24" s="38">
        <v>0</v>
      </c>
      <c r="D24" s="38">
        <v>0</v>
      </c>
      <c r="E24" s="38">
        <v>0</v>
      </c>
      <c r="F24" s="38">
        <v>0</v>
      </c>
      <c r="G24" s="38">
        <v>0</v>
      </c>
      <c r="H24" s="38">
        <v>0</v>
      </c>
      <c r="I24" s="38">
        <f t="shared" si="0"/>
        <v>0</v>
      </c>
    </row>
    <row r="25" spans="1:11" s="35" customFormat="1" x14ac:dyDescent="0.25">
      <c r="A25" s="36" t="s">
        <v>0</v>
      </c>
      <c r="B25" s="37">
        <f t="shared" ref="B25:H25" si="2">SUM(B21:B24)</f>
        <v>0</v>
      </c>
      <c r="C25" s="37">
        <f t="shared" si="2"/>
        <v>0</v>
      </c>
      <c r="D25" s="37">
        <f t="shared" si="2"/>
        <v>116800</v>
      </c>
      <c r="E25" s="37">
        <f t="shared" si="2"/>
        <v>0</v>
      </c>
      <c r="F25" s="37">
        <f t="shared" si="2"/>
        <v>0</v>
      </c>
      <c r="G25" s="37">
        <f t="shared" si="2"/>
        <v>0</v>
      </c>
      <c r="H25" s="37">
        <f t="shared" si="2"/>
        <v>0</v>
      </c>
      <c r="I25" s="37">
        <f t="shared" si="0"/>
        <v>116800</v>
      </c>
    </row>
    <row r="26" spans="1:11" x14ac:dyDescent="0.25">
      <c r="A26" s="8"/>
      <c r="B26" s="8"/>
      <c r="C26" s="8"/>
      <c r="D26" s="8"/>
      <c r="E26" s="8"/>
      <c r="F26" s="3"/>
      <c r="G26" s="3"/>
      <c r="H26" s="3"/>
      <c r="I26" s="3"/>
    </row>
    <row r="27" spans="1:11" ht="9.9499999999999993" customHeight="1" x14ac:dyDescent="0.25">
      <c r="A27" s="3"/>
      <c r="B27" s="3"/>
      <c r="C27" s="3"/>
      <c r="D27" s="3"/>
      <c r="E27" s="3"/>
      <c r="F27" s="3"/>
      <c r="G27" s="3"/>
      <c r="H27" s="3"/>
      <c r="I27" s="3"/>
    </row>
    <row r="28" spans="1:11" ht="28.9" customHeight="1" x14ac:dyDescent="0.25">
      <c r="A28" s="18"/>
      <c r="B28" s="18"/>
      <c r="C28" s="10"/>
      <c r="D28" s="10"/>
      <c r="E28" s="10"/>
      <c r="F28" s="10"/>
      <c r="G28" s="10"/>
      <c r="H28" s="10"/>
      <c r="I28" s="13"/>
    </row>
    <row r="29" spans="1:11" ht="13.5" customHeight="1" x14ac:dyDescent="0.25">
      <c r="A29" s="19"/>
      <c r="B29" s="19"/>
      <c r="C29" s="34"/>
      <c r="D29" s="34"/>
      <c r="E29" s="34"/>
      <c r="F29" s="34"/>
      <c r="G29" s="34"/>
      <c r="H29" s="34"/>
      <c r="I29" s="34"/>
    </row>
    <row r="30" spans="1:11" ht="13.5" customHeight="1" x14ac:dyDescent="0.25">
      <c r="A30" s="19"/>
      <c r="B30" s="19"/>
      <c r="C30" s="34"/>
      <c r="D30" s="34"/>
      <c r="E30" s="34"/>
      <c r="F30" s="34"/>
      <c r="G30" s="34"/>
      <c r="H30" s="34"/>
      <c r="I30" s="34"/>
    </row>
    <row r="31" spans="1:11" ht="13.5" customHeight="1" x14ac:dyDescent="0.25">
      <c r="A31" s="19"/>
      <c r="B31" s="19"/>
      <c r="C31" s="34"/>
      <c r="D31" s="34"/>
      <c r="E31" s="34"/>
      <c r="F31" s="34"/>
      <c r="G31" s="34"/>
      <c r="H31" s="34"/>
      <c r="I31" s="34"/>
    </row>
    <row r="32" spans="1:11" ht="13.5" customHeight="1" x14ac:dyDescent="0.25">
      <c r="A32" s="19"/>
      <c r="B32" s="19"/>
      <c r="C32" s="34"/>
      <c r="D32" s="34"/>
      <c r="E32" s="34"/>
      <c r="F32" s="34"/>
      <c r="G32" s="34"/>
      <c r="H32" s="34"/>
      <c r="I32" s="34"/>
    </row>
    <row r="33" spans="1:9" ht="13.5" customHeight="1" x14ac:dyDescent="0.25">
      <c r="A33" s="19"/>
      <c r="B33" s="19"/>
      <c r="C33" s="34"/>
      <c r="D33" s="34"/>
      <c r="E33" s="34"/>
      <c r="F33" s="34"/>
      <c r="G33" s="34"/>
      <c r="H33" s="34"/>
      <c r="I33" s="34"/>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6200-000000000000}">
          <x14:formula1>
            <xm:f>'S:\!BUDGET 2017\!OLD\[FY 17 Budget Utility Services CIP Projects 4.25.16 entry doc - AFTER SORTING.xlsx]DROPDOWN INFO - DO NOT CHANGE'!#REF!</xm:f>
          </x14:formula1>
          <xm:sqref>A29:B30 A32:B33</xm:sqref>
        </x14:dataValidation>
      </x14:dataValidations>
    </ext>
  </extLst>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L50"/>
  <sheetViews>
    <sheetView tabSelected="1" view="pageBreakPreview" zoomScaleNormal="100" zoomScaleSheetLayoutView="100" workbookViewId="0">
      <selection activeCell="M20" sqref="M20"/>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357</v>
      </c>
      <c r="B3" s="3"/>
      <c r="C3" s="3"/>
      <c r="D3" s="3"/>
      <c r="E3" s="3"/>
      <c r="F3" s="17"/>
      <c r="G3" s="17"/>
      <c r="H3" s="17"/>
      <c r="I3" s="17"/>
    </row>
    <row r="4" spans="1:12" x14ac:dyDescent="0.25">
      <c r="A4" s="3" t="s">
        <v>59</v>
      </c>
      <c r="B4" s="3"/>
      <c r="C4" s="3"/>
      <c r="D4" s="3"/>
      <c r="E4" s="3"/>
      <c r="F4" s="17"/>
      <c r="G4" s="17"/>
      <c r="H4" s="17"/>
      <c r="I4" s="17"/>
    </row>
    <row r="5" spans="1:12" x14ac:dyDescent="0.25">
      <c r="A5" s="3" t="s">
        <v>89</v>
      </c>
      <c r="B5" s="3"/>
      <c r="C5" s="3"/>
      <c r="D5" s="3"/>
      <c r="E5" s="3"/>
      <c r="F5" s="17"/>
      <c r="G5" s="17"/>
      <c r="H5" s="17"/>
      <c r="I5" s="17"/>
    </row>
    <row r="6" spans="1:12" x14ac:dyDescent="0.25">
      <c r="A6" s="3" t="s">
        <v>193</v>
      </c>
      <c r="B6" s="3"/>
      <c r="C6" s="3"/>
      <c r="D6" s="3"/>
      <c r="E6" s="3"/>
      <c r="F6" s="17"/>
      <c r="G6" s="17"/>
      <c r="H6" s="17"/>
      <c r="I6" s="17"/>
    </row>
    <row r="7" spans="1:12" x14ac:dyDescent="0.25">
      <c r="A7" s="7" t="s">
        <v>9</v>
      </c>
      <c r="B7" s="6"/>
      <c r="C7" s="3"/>
      <c r="D7" s="3"/>
      <c r="E7" s="3"/>
      <c r="F7" s="17"/>
      <c r="G7" s="17"/>
      <c r="H7" s="17"/>
      <c r="I7" s="17"/>
    </row>
    <row r="8" spans="1:12" x14ac:dyDescent="0.25">
      <c r="A8" s="51" t="s">
        <v>253</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90000</v>
      </c>
      <c r="E15" s="38">
        <v>0</v>
      </c>
      <c r="F15" s="38">
        <v>0</v>
      </c>
      <c r="G15" s="38">
        <v>0</v>
      </c>
      <c r="H15" s="38">
        <v>0</v>
      </c>
      <c r="I15" s="38">
        <f t="shared" ref="I15:I25" si="0">SUM(B15:H15)</f>
        <v>90000</v>
      </c>
      <c r="K15" s="4"/>
    </row>
    <row r="16" spans="1:12" x14ac:dyDescent="0.25">
      <c r="A16" s="38" t="s">
        <v>48</v>
      </c>
      <c r="B16" s="38">
        <v>125000</v>
      </c>
      <c r="C16" s="38">
        <v>0</v>
      </c>
      <c r="D16" s="38"/>
      <c r="E16" s="38">
        <v>0</v>
      </c>
      <c r="F16" s="38">
        <v>0</v>
      </c>
      <c r="G16" s="38">
        <v>0</v>
      </c>
      <c r="H16" s="38">
        <v>0</v>
      </c>
      <c r="I16" s="38">
        <f t="shared" si="0"/>
        <v>125000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35000</v>
      </c>
      <c r="C18" s="38">
        <v>0</v>
      </c>
      <c r="D18" s="38">
        <v>0</v>
      </c>
      <c r="E18" s="38">
        <v>0</v>
      </c>
      <c r="F18" s="38">
        <v>0</v>
      </c>
      <c r="G18" s="38">
        <v>0</v>
      </c>
      <c r="H18" s="38">
        <v>0</v>
      </c>
      <c r="I18" s="38">
        <f t="shared" si="0"/>
        <v>35000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160000</v>
      </c>
      <c r="C20" s="37">
        <f t="shared" si="1"/>
        <v>0</v>
      </c>
      <c r="D20" s="37">
        <f t="shared" si="1"/>
        <v>90000</v>
      </c>
      <c r="E20" s="37">
        <f t="shared" si="1"/>
        <v>0</v>
      </c>
      <c r="F20" s="37">
        <f t="shared" si="1"/>
        <v>0</v>
      </c>
      <c r="G20" s="37">
        <f t="shared" si="1"/>
        <v>0</v>
      </c>
      <c r="H20" s="37">
        <f t="shared" si="1"/>
        <v>0</v>
      </c>
      <c r="I20" s="37">
        <f t="shared" si="0"/>
        <v>250000</v>
      </c>
    </row>
    <row r="21" spans="1:12" ht="15" customHeight="1" x14ac:dyDescent="0.25">
      <c r="A21" s="38" t="s">
        <v>16</v>
      </c>
      <c r="B21" s="38">
        <v>0</v>
      </c>
      <c r="C21" s="38">
        <v>0</v>
      </c>
      <c r="D21" s="38"/>
      <c r="E21" s="38">
        <v>0</v>
      </c>
      <c r="F21" s="38">
        <v>0</v>
      </c>
      <c r="G21" s="38">
        <v>0</v>
      </c>
      <c r="H21" s="38">
        <v>0</v>
      </c>
      <c r="I21" s="38">
        <f t="shared" si="0"/>
        <v>0</v>
      </c>
    </row>
    <row r="22" spans="1:12" x14ac:dyDescent="0.25">
      <c r="A22" s="38" t="s">
        <v>13</v>
      </c>
      <c r="B22" s="38">
        <v>0</v>
      </c>
      <c r="C22" s="38"/>
      <c r="D22" s="38">
        <v>15000</v>
      </c>
      <c r="E22" s="38">
        <v>0</v>
      </c>
      <c r="F22" s="38">
        <v>0</v>
      </c>
      <c r="G22" s="38">
        <v>0</v>
      </c>
      <c r="H22" s="38">
        <v>0</v>
      </c>
      <c r="I22" s="38">
        <f t="shared" si="0"/>
        <v>15000</v>
      </c>
    </row>
    <row r="23" spans="1:12" x14ac:dyDescent="0.25">
      <c r="A23" s="38" t="s">
        <v>14</v>
      </c>
      <c r="B23" s="38">
        <v>0</v>
      </c>
      <c r="C23" s="38">
        <v>0</v>
      </c>
      <c r="D23" s="38">
        <v>235000</v>
      </c>
      <c r="E23" s="38"/>
      <c r="F23" s="38">
        <v>0</v>
      </c>
      <c r="G23" s="38">
        <v>0</v>
      </c>
      <c r="H23" s="38">
        <v>0</v>
      </c>
      <c r="I23" s="38">
        <f t="shared" si="0"/>
        <v>235000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250000</v>
      </c>
      <c r="E25" s="37">
        <f t="shared" si="2"/>
        <v>0</v>
      </c>
      <c r="F25" s="37">
        <f t="shared" si="2"/>
        <v>0</v>
      </c>
      <c r="G25" s="37">
        <f t="shared" si="2"/>
        <v>0</v>
      </c>
      <c r="H25" s="37">
        <f t="shared" si="2"/>
        <v>0</v>
      </c>
      <c r="I25" s="37">
        <f t="shared" si="0"/>
        <v>250000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34"/>
      <c r="D30" s="34"/>
      <c r="E30" s="34"/>
      <c r="F30" s="34"/>
      <c r="G30" s="34"/>
      <c r="H30" s="34"/>
      <c r="I30" s="34"/>
    </row>
    <row r="31" spans="1:12" ht="13.5" customHeight="1" x14ac:dyDescent="0.25">
      <c r="A31" s="19"/>
      <c r="B31" s="19"/>
      <c r="C31" s="34"/>
      <c r="D31" s="34"/>
      <c r="E31" s="34"/>
      <c r="F31" s="34"/>
      <c r="G31" s="34"/>
      <c r="H31" s="34"/>
      <c r="I31" s="34"/>
    </row>
    <row r="32" spans="1:12" ht="13.5" customHeight="1" x14ac:dyDescent="0.25">
      <c r="A32" s="19"/>
      <c r="B32" s="19"/>
      <c r="C32" s="34"/>
      <c r="D32" s="34"/>
      <c r="E32" s="34"/>
      <c r="F32" s="34"/>
      <c r="G32" s="34"/>
      <c r="H32" s="34"/>
      <c r="I32" s="34"/>
    </row>
    <row r="33" spans="1:9" ht="13.5" customHeight="1" x14ac:dyDescent="0.25">
      <c r="A33" s="19"/>
      <c r="B33" s="19"/>
      <c r="C33" s="34"/>
      <c r="D33" s="34"/>
      <c r="E33" s="34"/>
      <c r="F33" s="34"/>
      <c r="G33" s="34"/>
      <c r="H33" s="34"/>
      <c r="I33" s="34"/>
    </row>
    <row r="34" spans="1:9" ht="13.5" customHeight="1" x14ac:dyDescent="0.25">
      <c r="A34" s="19"/>
      <c r="B34" s="19"/>
      <c r="C34" s="34"/>
      <c r="D34" s="34"/>
      <c r="E34" s="34"/>
      <c r="F34" s="34"/>
      <c r="G34" s="34"/>
      <c r="H34" s="34"/>
      <c r="I34" s="34"/>
    </row>
    <row r="35" spans="1:9" ht="13.5" customHeight="1" x14ac:dyDescent="0.25">
      <c r="A35" s="14"/>
      <c r="B35" s="14"/>
      <c r="C35" s="34"/>
      <c r="D35" s="34"/>
      <c r="E35" s="34"/>
      <c r="F35" s="34"/>
      <c r="G35" s="34"/>
      <c r="H35" s="34"/>
      <c r="I35" s="34"/>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34"/>
      <c r="D38" s="34"/>
      <c r="E38" s="34"/>
      <c r="F38" s="34"/>
      <c r="G38" s="34"/>
      <c r="H38" s="34"/>
      <c r="I38" s="34"/>
    </row>
    <row r="39" spans="1:9" ht="13.5" customHeight="1" x14ac:dyDescent="0.25">
      <c r="A39" s="19"/>
      <c r="B39" s="19"/>
      <c r="C39" s="34"/>
      <c r="D39" s="34"/>
      <c r="E39" s="34"/>
      <c r="F39" s="34"/>
      <c r="G39" s="34"/>
      <c r="H39" s="34"/>
      <c r="I39" s="34"/>
    </row>
    <row r="40" spans="1:9" ht="13.5" customHeight="1" x14ac:dyDescent="0.25">
      <c r="A40" s="34"/>
      <c r="B40" s="34"/>
      <c r="C40" s="34"/>
      <c r="D40" s="34"/>
      <c r="E40" s="34"/>
      <c r="F40" s="34"/>
      <c r="G40" s="34"/>
      <c r="H40" s="34"/>
      <c r="I40" s="34"/>
    </row>
    <row r="41" spans="1:9" ht="13.5" customHeight="1" x14ac:dyDescent="0.25">
      <c r="A41" s="34"/>
      <c r="B41" s="34"/>
      <c r="C41" s="34"/>
      <c r="D41" s="34"/>
      <c r="E41" s="34"/>
      <c r="F41" s="34"/>
      <c r="G41" s="34"/>
      <c r="H41" s="34"/>
      <c r="I41" s="34"/>
    </row>
    <row r="42" spans="1:9" ht="13.5" customHeight="1" x14ac:dyDescent="0.25">
      <c r="A42" s="34"/>
      <c r="B42" s="34"/>
      <c r="C42" s="34"/>
      <c r="D42" s="34"/>
      <c r="E42" s="34"/>
      <c r="F42" s="34"/>
      <c r="G42" s="34"/>
      <c r="H42" s="34"/>
      <c r="I42" s="34"/>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34"/>
      <c r="E45" s="34"/>
      <c r="F45" s="34"/>
      <c r="G45" s="34"/>
      <c r="H45" s="34"/>
      <c r="I45" s="34"/>
    </row>
    <row r="46" spans="1:9" ht="13.5" customHeight="1" x14ac:dyDescent="0.25">
      <c r="A46" s="19"/>
      <c r="B46" s="19"/>
      <c r="C46" s="19"/>
      <c r="D46" s="34"/>
      <c r="E46" s="34"/>
      <c r="F46" s="34"/>
      <c r="G46" s="34"/>
      <c r="H46" s="34"/>
      <c r="I46" s="34"/>
    </row>
    <row r="47" spans="1:9" ht="13.5" customHeight="1" x14ac:dyDescent="0.25">
      <c r="A47" s="19"/>
      <c r="B47" s="19"/>
      <c r="C47" s="19"/>
      <c r="D47" s="34"/>
      <c r="E47" s="34"/>
      <c r="F47" s="34"/>
      <c r="G47" s="34"/>
      <c r="H47" s="34"/>
      <c r="I47" s="34"/>
    </row>
    <row r="48" spans="1:9" ht="13.5" customHeight="1" x14ac:dyDescent="0.25">
      <c r="A48" s="52"/>
      <c r="B48" s="52"/>
      <c r="C48" s="52"/>
      <c r="D48" s="34"/>
      <c r="E48" s="34"/>
      <c r="F48" s="34"/>
      <c r="G48" s="34"/>
      <c r="H48" s="34"/>
      <c r="I48" s="34"/>
    </row>
    <row r="49" spans="1:9" ht="13.5" customHeight="1" x14ac:dyDescent="0.25">
      <c r="A49" s="52"/>
      <c r="B49" s="52"/>
      <c r="C49" s="52"/>
      <c r="D49" s="34"/>
      <c r="E49" s="34"/>
      <c r="F49" s="34"/>
      <c r="G49" s="34"/>
      <c r="H49" s="34"/>
      <c r="I49" s="34"/>
    </row>
    <row r="50" spans="1:9" x14ac:dyDescent="0.25">
      <c r="A50" s="53"/>
      <c r="B50" s="53"/>
      <c r="C50" s="53"/>
      <c r="D50" s="53"/>
      <c r="E50" s="53"/>
      <c r="F50" s="53"/>
      <c r="G50" s="53"/>
      <c r="H50" s="53"/>
      <c r="I50" s="53"/>
    </row>
  </sheetData>
  <mergeCells count="4">
    <mergeCell ref="A8:I12"/>
    <mergeCell ref="A48:C48"/>
    <mergeCell ref="A49:C49"/>
    <mergeCell ref="A50:I50"/>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63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4"/>
  <sheetViews>
    <sheetView view="pageBreakPreview" zoomScaleNormal="100" zoomScaleSheetLayoutView="100" workbookViewId="0">
      <selection activeCell="A8" sqref="A8:I12"/>
    </sheetView>
  </sheetViews>
  <sheetFormatPr defaultColWidth="8.85546875" defaultRowHeight="15" x14ac:dyDescent="0.25"/>
  <cols>
    <col min="1" max="1" width="29.42578125" style="12" customWidth="1"/>
    <col min="2" max="2" width="12.7109375" style="12" customWidth="1"/>
    <col min="3" max="3" width="11.140625" style="12" customWidth="1"/>
    <col min="4" max="4" width="11.85546875" style="12" customWidth="1"/>
    <col min="5" max="5" width="10.140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D1" s="16"/>
      <c r="E1" s="16"/>
      <c r="G1" s="16"/>
      <c r="H1" s="16"/>
      <c r="I1" s="16"/>
    </row>
    <row r="2" spans="1:12" ht="15.75" x14ac:dyDescent="0.25">
      <c r="A2" s="20" t="s">
        <v>255</v>
      </c>
      <c r="B2" s="6"/>
      <c r="C2" s="6"/>
      <c r="D2" s="6"/>
      <c r="E2" s="6"/>
      <c r="G2" s="17"/>
      <c r="H2" s="17"/>
      <c r="I2" s="17"/>
    </row>
    <row r="3" spans="1:12" ht="15.75" x14ac:dyDescent="0.25">
      <c r="A3" s="20" t="s">
        <v>266</v>
      </c>
      <c r="B3" s="3"/>
      <c r="C3" s="3"/>
      <c r="D3" s="3"/>
      <c r="E3" s="3"/>
      <c r="F3" s="17"/>
      <c r="G3" s="17"/>
      <c r="H3" s="17"/>
      <c r="I3" s="17"/>
    </row>
    <row r="4" spans="1:12" x14ac:dyDescent="0.25">
      <c r="A4" s="3" t="s">
        <v>58</v>
      </c>
      <c r="B4" s="3"/>
      <c r="C4" s="3"/>
      <c r="D4" s="3"/>
      <c r="E4" s="3"/>
      <c r="F4" s="17"/>
      <c r="G4" s="17"/>
      <c r="H4" s="17"/>
      <c r="I4" s="17"/>
    </row>
    <row r="5" spans="1:12" x14ac:dyDescent="0.25">
      <c r="A5" s="3" t="s">
        <v>84</v>
      </c>
      <c r="B5" s="3"/>
      <c r="C5" s="3"/>
      <c r="D5" s="3"/>
      <c r="E5" s="3"/>
      <c r="F5" s="17"/>
      <c r="G5" s="17"/>
      <c r="H5" s="17"/>
      <c r="I5" s="17"/>
    </row>
    <row r="6" spans="1:12" x14ac:dyDescent="0.25">
      <c r="A6" s="3" t="s">
        <v>85</v>
      </c>
      <c r="B6" s="3"/>
      <c r="C6" s="3"/>
      <c r="D6" s="3"/>
      <c r="E6" s="3"/>
      <c r="F6" s="17"/>
      <c r="G6" s="17"/>
      <c r="H6" s="17"/>
      <c r="I6" s="17"/>
    </row>
    <row r="7" spans="1:12" x14ac:dyDescent="0.25">
      <c r="A7" s="7" t="s">
        <v>9</v>
      </c>
      <c r="B7" s="6"/>
      <c r="C7" s="3"/>
      <c r="D7" s="3"/>
      <c r="E7" s="3"/>
      <c r="F7" s="17"/>
      <c r="G7" s="17"/>
      <c r="H7" s="17"/>
      <c r="I7" s="17"/>
    </row>
    <row r="8" spans="1:12" x14ac:dyDescent="0.25">
      <c r="A8" s="51" t="s">
        <v>211</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36.75"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60</v>
      </c>
      <c r="B15" s="38">
        <v>1950526</v>
      </c>
      <c r="C15" s="38">
        <v>194738</v>
      </c>
      <c r="D15" s="38">
        <v>0</v>
      </c>
      <c r="E15" s="38">
        <v>0</v>
      </c>
      <c r="F15" s="38">
        <v>0</v>
      </c>
      <c r="G15" s="38">
        <v>0</v>
      </c>
      <c r="H15" s="38">
        <v>0</v>
      </c>
      <c r="I15" s="38">
        <f t="shared" ref="I15:I25" si="0">SUM(B15:H15)</f>
        <v>2145264</v>
      </c>
      <c r="K15" s="4"/>
    </row>
    <row r="16" spans="1:12" x14ac:dyDescent="0.25">
      <c r="A16" s="38" t="s">
        <v>23</v>
      </c>
      <c r="B16" s="38">
        <v>0</v>
      </c>
      <c r="C16" s="38">
        <v>0</v>
      </c>
      <c r="D16" s="38">
        <v>0</v>
      </c>
      <c r="E16" s="38">
        <v>0</v>
      </c>
      <c r="F16" s="38">
        <v>0</v>
      </c>
      <c r="G16" s="38">
        <v>0</v>
      </c>
      <c r="H16" s="38">
        <v>0</v>
      </c>
      <c r="I16" s="38">
        <f t="shared" si="0"/>
        <v>0</v>
      </c>
      <c r="K16" s="4">
        <f>I20-I25</f>
        <v>0</v>
      </c>
      <c r="L16" t="s">
        <v>7</v>
      </c>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0</v>
      </c>
      <c r="C18" s="38">
        <v>0</v>
      </c>
      <c r="D18" s="38">
        <v>0</v>
      </c>
      <c r="E18" s="38">
        <v>0</v>
      </c>
      <c r="F18" s="38">
        <v>0</v>
      </c>
      <c r="G18" s="38">
        <v>0</v>
      </c>
      <c r="H18" s="38">
        <v>0</v>
      </c>
      <c r="I18" s="38">
        <f t="shared" si="0"/>
        <v>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1950526</v>
      </c>
      <c r="C20" s="37">
        <f t="shared" si="1"/>
        <v>194738</v>
      </c>
      <c r="D20" s="37">
        <f t="shared" si="1"/>
        <v>0</v>
      </c>
      <c r="E20" s="37">
        <f t="shared" si="1"/>
        <v>0</v>
      </c>
      <c r="F20" s="37">
        <f t="shared" si="1"/>
        <v>0</v>
      </c>
      <c r="G20" s="37">
        <f t="shared" si="1"/>
        <v>0</v>
      </c>
      <c r="H20" s="37">
        <f t="shared" si="1"/>
        <v>0</v>
      </c>
      <c r="I20" s="37">
        <f t="shared" si="0"/>
        <v>2145264</v>
      </c>
    </row>
    <row r="21" spans="1:11" ht="15" customHeight="1" x14ac:dyDescent="0.25">
      <c r="A21" s="38" t="s">
        <v>16</v>
      </c>
      <c r="B21" s="38">
        <v>32900</v>
      </c>
      <c r="C21" s="38">
        <v>330000</v>
      </c>
      <c r="D21" s="38">
        <v>220000</v>
      </c>
      <c r="E21" s="38">
        <v>0</v>
      </c>
      <c r="F21" s="38">
        <v>0</v>
      </c>
      <c r="G21" s="38">
        <v>0</v>
      </c>
      <c r="H21" s="38">
        <v>0</v>
      </c>
      <c r="I21" s="38">
        <f t="shared" si="0"/>
        <v>582900</v>
      </c>
    </row>
    <row r="22" spans="1:11" x14ac:dyDescent="0.25">
      <c r="A22" s="38" t="s">
        <v>13</v>
      </c>
      <c r="B22" s="38">
        <v>119055</v>
      </c>
      <c r="C22" s="38">
        <v>40000</v>
      </c>
      <c r="D22" s="38">
        <v>50000</v>
      </c>
      <c r="E22" s="38">
        <v>0</v>
      </c>
      <c r="F22" s="38">
        <v>0</v>
      </c>
      <c r="G22" s="38">
        <v>0</v>
      </c>
      <c r="H22" s="38">
        <v>0</v>
      </c>
      <c r="I22" s="38">
        <f t="shared" si="0"/>
        <v>209055</v>
      </c>
    </row>
    <row r="23" spans="1:11" x14ac:dyDescent="0.25">
      <c r="A23" s="38" t="s">
        <v>14</v>
      </c>
      <c r="B23" s="38">
        <v>0</v>
      </c>
      <c r="C23" s="38">
        <v>0</v>
      </c>
      <c r="D23" s="38">
        <v>1353309</v>
      </c>
      <c r="E23" s="38">
        <v>0</v>
      </c>
      <c r="F23" s="38">
        <v>0</v>
      </c>
      <c r="G23" s="38">
        <v>0</v>
      </c>
      <c r="H23" s="38">
        <v>0</v>
      </c>
      <c r="I23" s="38">
        <f t="shared" si="0"/>
        <v>1353309</v>
      </c>
    </row>
    <row r="24" spans="1:11" x14ac:dyDescent="0.25">
      <c r="A24" s="38" t="s">
        <v>15</v>
      </c>
      <c r="B24" s="38">
        <v>0</v>
      </c>
      <c r="C24" s="38">
        <v>0</v>
      </c>
      <c r="D24" s="38">
        <v>0</v>
      </c>
      <c r="E24" s="38">
        <v>0</v>
      </c>
      <c r="F24" s="38">
        <v>0</v>
      </c>
      <c r="G24" s="38">
        <v>0</v>
      </c>
      <c r="H24" s="38">
        <v>0</v>
      </c>
      <c r="I24" s="38">
        <f t="shared" si="0"/>
        <v>0</v>
      </c>
    </row>
    <row r="25" spans="1:11" s="35" customFormat="1" x14ac:dyDescent="0.25">
      <c r="A25" s="36" t="s">
        <v>0</v>
      </c>
      <c r="B25" s="37">
        <f t="shared" ref="B25:H25" si="2">SUM(B21:B24)</f>
        <v>151955</v>
      </c>
      <c r="C25" s="37">
        <f t="shared" si="2"/>
        <v>370000</v>
      </c>
      <c r="D25" s="37">
        <f t="shared" si="2"/>
        <v>1623309</v>
      </c>
      <c r="E25" s="37">
        <f t="shared" si="2"/>
        <v>0</v>
      </c>
      <c r="F25" s="37">
        <f t="shared" si="2"/>
        <v>0</v>
      </c>
      <c r="G25" s="37">
        <f t="shared" si="2"/>
        <v>0</v>
      </c>
      <c r="H25" s="37">
        <f t="shared" si="2"/>
        <v>0</v>
      </c>
      <c r="I25" s="37">
        <f t="shared" si="0"/>
        <v>2145264</v>
      </c>
    </row>
    <row r="26" spans="1:11" x14ac:dyDescent="0.25">
      <c r="A26" s="8"/>
      <c r="B26" s="8"/>
      <c r="C26" s="8"/>
      <c r="D26" s="8"/>
      <c r="E26" s="8"/>
      <c r="F26" s="9"/>
      <c r="G26" s="9"/>
      <c r="H26" s="2"/>
      <c r="I26" s="1"/>
    </row>
    <row r="27" spans="1:11" x14ac:dyDescent="0.25">
      <c r="A27" s="8"/>
      <c r="B27" s="8"/>
      <c r="C27" s="8"/>
      <c r="D27" s="8"/>
      <c r="E27" s="8"/>
      <c r="F27" s="3"/>
      <c r="G27" s="3"/>
      <c r="H27" s="3"/>
      <c r="I27" s="3"/>
    </row>
    <row r="28" spans="1:11" ht="9.9499999999999993" customHeight="1" x14ac:dyDescent="0.25">
      <c r="A28" s="3"/>
      <c r="B28" s="3"/>
      <c r="C28" s="3"/>
      <c r="D28" s="3"/>
      <c r="E28" s="3"/>
      <c r="F28" s="3"/>
      <c r="G28" s="3"/>
      <c r="H28" s="3"/>
      <c r="I28" s="3"/>
    </row>
    <row r="29" spans="1:11" ht="28.9" customHeight="1" x14ac:dyDescent="0.25">
      <c r="A29" s="18"/>
      <c r="B29" s="18"/>
      <c r="C29" s="10"/>
      <c r="D29" s="10"/>
      <c r="E29" s="10"/>
      <c r="F29" s="10"/>
      <c r="G29" s="10"/>
      <c r="H29" s="10"/>
      <c r="I29" s="13"/>
    </row>
    <row r="30" spans="1:11" ht="13.5" customHeight="1" x14ac:dyDescent="0.25">
      <c r="A30" s="19"/>
      <c r="B30" s="19"/>
      <c r="C30" s="31"/>
      <c r="D30" s="31"/>
      <c r="E30" s="31"/>
      <c r="F30" s="31"/>
      <c r="G30" s="31"/>
      <c r="H30" s="31"/>
      <c r="I30" s="31"/>
    </row>
    <row r="31" spans="1:11" ht="13.5" customHeight="1" x14ac:dyDescent="0.25">
      <c r="A31" s="19"/>
      <c r="B31" s="19"/>
      <c r="C31" s="31"/>
      <c r="D31" s="31"/>
      <c r="E31" s="31"/>
      <c r="F31" s="31"/>
      <c r="G31" s="31"/>
      <c r="H31" s="31"/>
      <c r="I31" s="31"/>
    </row>
    <row r="32" spans="1:11" ht="13.5" customHeight="1" x14ac:dyDescent="0.25">
      <c r="A32" s="19"/>
      <c r="B32" s="19"/>
      <c r="C32" s="31"/>
      <c r="D32" s="31"/>
      <c r="E32" s="31"/>
      <c r="F32" s="31"/>
      <c r="G32" s="31"/>
      <c r="H32" s="31"/>
      <c r="I32" s="31"/>
    </row>
    <row r="33" spans="1:9" ht="13.5" customHeight="1" x14ac:dyDescent="0.25">
      <c r="A33" s="19"/>
      <c r="B33" s="19"/>
      <c r="C33" s="31"/>
      <c r="D33" s="31"/>
      <c r="E33" s="31"/>
      <c r="F33" s="31"/>
      <c r="G33" s="31"/>
      <c r="H33" s="31"/>
      <c r="I33" s="31"/>
    </row>
    <row r="34" spans="1:9" ht="13.5" customHeight="1" x14ac:dyDescent="0.25">
      <c r="A34" s="19"/>
      <c r="B34" s="19"/>
      <c r="C34" s="31"/>
      <c r="D34" s="31"/>
      <c r="E34" s="31"/>
      <c r="F34" s="31"/>
      <c r="G34" s="31"/>
      <c r="H34" s="31"/>
      <c r="I34" s="31"/>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A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3"/>
  <sheetViews>
    <sheetView view="pageBreakPreview" zoomScaleNormal="100" zoomScaleSheetLayoutView="100" workbookViewId="0">
      <selection activeCell="A8" sqref="A8:I12"/>
    </sheetView>
  </sheetViews>
  <sheetFormatPr defaultColWidth="8.85546875"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D1" s="16"/>
      <c r="F1" s="16"/>
      <c r="G1" s="16"/>
      <c r="H1" s="16"/>
      <c r="I1" s="16"/>
    </row>
    <row r="2" spans="1:12" ht="15.75" x14ac:dyDescent="0.25">
      <c r="A2" s="20" t="s">
        <v>255</v>
      </c>
      <c r="B2" s="6"/>
      <c r="C2" s="6"/>
      <c r="D2" s="6"/>
      <c r="F2" s="17"/>
      <c r="G2" s="17"/>
      <c r="H2" s="17"/>
      <c r="I2" s="17"/>
    </row>
    <row r="3" spans="1:12" ht="15.75" x14ac:dyDescent="0.25">
      <c r="A3" s="20" t="s">
        <v>267</v>
      </c>
      <c r="B3" s="3"/>
      <c r="C3" s="3"/>
      <c r="D3" s="3"/>
      <c r="E3" s="3"/>
      <c r="F3" s="17"/>
      <c r="G3" s="17"/>
      <c r="H3" s="17"/>
      <c r="I3" s="17"/>
    </row>
    <row r="4" spans="1:12" x14ac:dyDescent="0.25">
      <c r="A4" s="3" t="s">
        <v>212</v>
      </c>
      <c r="B4" s="3"/>
      <c r="C4" s="3"/>
      <c r="D4" s="3"/>
      <c r="E4" s="3"/>
      <c r="F4" s="17"/>
      <c r="G4" s="17"/>
      <c r="H4" s="17"/>
      <c r="I4" s="17"/>
    </row>
    <row r="5" spans="1:12" x14ac:dyDescent="0.25">
      <c r="A5" s="3" t="s">
        <v>86</v>
      </c>
      <c r="B5" s="3"/>
      <c r="C5" s="3"/>
      <c r="D5" s="3"/>
      <c r="E5" s="3"/>
      <c r="F5" s="17"/>
      <c r="G5" s="17"/>
      <c r="H5" s="17"/>
      <c r="I5" s="17"/>
    </row>
    <row r="6" spans="1:12" x14ac:dyDescent="0.25">
      <c r="A6" s="3" t="s">
        <v>87</v>
      </c>
      <c r="B6" s="3"/>
      <c r="C6" s="3"/>
      <c r="D6" s="3"/>
      <c r="E6" s="3"/>
      <c r="F6" s="17"/>
      <c r="G6" s="17"/>
      <c r="H6" s="17"/>
      <c r="I6" s="17"/>
    </row>
    <row r="7" spans="1:12" x14ac:dyDescent="0.25">
      <c r="A7" s="7" t="s">
        <v>9</v>
      </c>
      <c r="B7" s="6"/>
      <c r="C7" s="3"/>
      <c r="D7" s="3"/>
      <c r="E7" s="3"/>
      <c r="F7" s="17"/>
      <c r="G7" s="17"/>
      <c r="H7" s="17"/>
      <c r="I7" s="17"/>
    </row>
    <row r="8" spans="1:12" x14ac:dyDescent="0.25">
      <c r="A8" s="51" t="s">
        <v>213</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33"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60</v>
      </c>
      <c r="B15" s="38">
        <v>281536</v>
      </c>
      <c r="C15" s="38">
        <v>300000</v>
      </c>
      <c r="D15" s="38">
        <v>0</v>
      </c>
      <c r="E15" s="38">
        <v>100000</v>
      </c>
      <c r="F15" s="38">
        <v>300000</v>
      </c>
      <c r="G15" s="38">
        <v>150000</v>
      </c>
      <c r="H15" s="38">
        <v>100000</v>
      </c>
      <c r="I15" s="38">
        <f t="shared" ref="I15:I25" si="0">SUM(B15:H15)</f>
        <v>1231536</v>
      </c>
      <c r="K15" s="4"/>
    </row>
    <row r="16" spans="1:12" x14ac:dyDescent="0.25">
      <c r="A16" s="38" t="s">
        <v>23</v>
      </c>
      <c r="B16" s="38">
        <v>0</v>
      </c>
      <c r="C16" s="38">
        <v>0</v>
      </c>
      <c r="D16" s="38">
        <v>0</v>
      </c>
      <c r="E16" s="38">
        <v>0</v>
      </c>
      <c r="F16" s="38">
        <v>0</v>
      </c>
      <c r="G16" s="38">
        <v>0</v>
      </c>
      <c r="H16" s="38">
        <v>0</v>
      </c>
      <c r="I16" s="38">
        <f t="shared" si="0"/>
        <v>0</v>
      </c>
      <c r="K16" s="4">
        <f>I20-I25</f>
        <v>0</v>
      </c>
      <c r="L16" t="s">
        <v>7</v>
      </c>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0</v>
      </c>
      <c r="C18" s="38">
        <v>0</v>
      </c>
      <c r="D18" s="38">
        <v>0</v>
      </c>
      <c r="E18" s="38">
        <v>0</v>
      </c>
      <c r="F18" s="38">
        <v>0</v>
      </c>
      <c r="G18" s="38">
        <v>0</v>
      </c>
      <c r="H18" s="38">
        <v>0</v>
      </c>
      <c r="I18" s="38">
        <f t="shared" si="0"/>
        <v>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281536</v>
      </c>
      <c r="C20" s="37">
        <f t="shared" si="1"/>
        <v>300000</v>
      </c>
      <c r="D20" s="37">
        <f t="shared" si="1"/>
        <v>0</v>
      </c>
      <c r="E20" s="37">
        <f t="shared" si="1"/>
        <v>100000</v>
      </c>
      <c r="F20" s="37">
        <f t="shared" si="1"/>
        <v>300000</v>
      </c>
      <c r="G20" s="37">
        <f t="shared" si="1"/>
        <v>150000</v>
      </c>
      <c r="H20" s="37">
        <f t="shared" si="1"/>
        <v>100000</v>
      </c>
      <c r="I20" s="37">
        <f t="shared" si="0"/>
        <v>1231536</v>
      </c>
    </row>
    <row r="21" spans="1:11" ht="15" customHeight="1" x14ac:dyDescent="0.25">
      <c r="A21" s="38" t="s">
        <v>16</v>
      </c>
      <c r="B21" s="38">
        <v>0</v>
      </c>
      <c r="C21" s="38">
        <v>39575</v>
      </c>
      <c r="D21" s="38">
        <v>150000</v>
      </c>
      <c r="E21" s="38">
        <v>0</v>
      </c>
      <c r="F21" s="38">
        <v>0</v>
      </c>
      <c r="G21" s="38">
        <v>0</v>
      </c>
      <c r="H21" s="38">
        <v>0</v>
      </c>
      <c r="I21" s="38">
        <f t="shared" si="0"/>
        <v>189575</v>
      </c>
    </row>
    <row r="22" spans="1:11" x14ac:dyDescent="0.25">
      <c r="A22" s="38" t="s">
        <v>13</v>
      </c>
      <c r="B22" s="38">
        <v>81536</v>
      </c>
      <c r="C22" s="38">
        <v>100000</v>
      </c>
      <c r="D22" s="38">
        <v>75000</v>
      </c>
      <c r="E22" s="38">
        <v>0</v>
      </c>
      <c r="F22" s="38">
        <v>0</v>
      </c>
      <c r="G22" s="38">
        <v>0</v>
      </c>
      <c r="H22" s="38">
        <v>0</v>
      </c>
      <c r="I22" s="38">
        <f t="shared" si="0"/>
        <v>256536</v>
      </c>
    </row>
    <row r="23" spans="1:11" x14ac:dyDescent="0.25">
      <c r="A23" s="38" t="s">
        <v>14</v>
      </c>
      <c r="B23" s="38">
        <v>0</v>
      </c>
      <c r="C23" s="38">
        <v>0</v>
      </c>
      <c r="D23" s="38">
        <v>0</v>
      </c>
      <c r="E23" s="38">
        <v>200000</v>
      </c>
      <c r="F23" s="38">
        <v>300000</v>
      </c>
      <c r="G23" s="38">
        <v>0</v>
      </c>
      <c r="H23" s="38">
        <v>285425</v>
      </c>
      <c r="I23" s="38">
        <f t="shared" si="0"/>
        <v>785425</v>
      </c>
    </row>
    <row r="24" spans="1:11" x14ac:dyDescent="0.25">
      <c r="A24" s="38" t="s">
        <v>15</v>
      </c>
      <c r="B24" s="38">
        <v>0</v>
      </c>
      <c r="C24" s="38">
        <v>0</v>
      </c>
      <c r="D24" s="38">
        <v>0</v>
      </c>
      <c r="E24" s="38">
        <v>0</v>
      </c>
      <c r="F24" s="38">
        <v>0</v>
      </c>
      <c r="G24" s="38">
        <v>0</v>
      </c>
      <c r="H24" s="38">
        <v>0</v>
      </c>
      <c r="I24" s="38">
        <f t="shared" si="0"/>
        <v>0</v>
      </c>
    </row>
    <row r="25" spans="1:11" s="35" customFormat="1" x14ac:dyDescent="0.25">
      <c r="A25" s="36" t="s">
        <v>0</v>
      </c>
      <c r="B25" s="37">
        <f t="shared" ref="B25:H25" si="2">SUM(B21:B24)</f>
        <v>81536</v>
      </c>
      <c r="C25" s="37">
        <f t="shared" si="2"/>
        <v>139575</v>
      </c>
      <c r="D25" s="37">
        <f t="shared" si="2"/>
        <v>225000</v>
      </c>
      <c r="E25" s="37">
        <f t="shared" si="2"/>
        <v>200000</v>
      </c>
      <c r="F25" s="37">
        <f t="shared" si="2"/>
        <v>300000</v>
      </c>
      <c r="G25" s="37">
        <f t="shared" si="2"/>
        <v>0</v>
      </c>
      <c r="H25" s="37">
        <f t="shared" si="2"/>
        <v>285425</v>
      </c>
      <c r="I25" s="37">
        <f t="shared" si="0"/>
        <v>1231536</v>
      </c>
    </row>
    <row r="26" spans="1:11" x14ac:dyDescent="0.25">
      <c r="A26" s="8"/>
      <c r="B26" s="8"/>
      <c r="C26" s="8"/>
      <c r="D26" s="8"/>
      <c r="E26" s="8"/>
      <c r="F26" s="3"/>
      <c r="G26" s="3"/>
      <c r="H26" s="3"/>
      <c r="I26" s="3"/>
    </row>
    <row r="27" spans="1:11" ht="9.9499999999999993" customHeight="1" x14ac:dyDescent="0.25">
      <c r="A27" s="3"/>
      <c r="B27" s="3"/>
      <c r="C27" s="3"/>
      <c r="D27" s="3"/>
      <c r="E27" s="3"/>
      <c r="F27" s="3"/>
      <c r="G27" s="3"/>
      <c r="H27" s="3"/>
      <c r="I27" s="3"/>
    </row>
    <row r="28" spans="1:11" ht="28.9" customHeight="1" x14ac:dyDescent="0.25">
      <c r="A28" s="18"/>
      <c r="B28" s="18"/>
      <c r="C28" s="10"/>
      <c r="D28" s="10"/>
      <c r="E28" s="10"/>
      <c r="F28" s="10"/>
      <c r="G28" s="10"/>
      <c r="H28" s="10"/>
      <c r="I28" s="13"/>
    </row>
    <row r="29" spans="1:11" ht="13.5" customHeight="1" x14ac:dyDescent="0.25">
      <c r="A29" s="19"/>
      <c r="B29" s="19"/>
      <c r="C29" s="31"/>
      <c r="D29" s="31"/>
      <c r="E29" s="31"/>
      <c r="F29" s="31"/>
      <c r="G29" s="31"/>
      <c r="H29" s="31"/>
      <c r="I29" s="31"/>
    </row>
    <row r="30" spans="1:11" ht="13.5" customHeight="1" x14ac:dyDescent="0.25">
      <c r="A30" s="19"/>
      <c r="B30" s="19"/>
      <c r="C30" s="31"/>
      <c r="D30" s="31"/>
      <c r="E30" s="31"/>
      <c r="F30" s="31"/>
      <c r="G30" s="31"/>
      <c r="H30" s="31"/>
      <c r="I30" s="31"/>
    </row>
    <row r="31" spans="1:11" ht="13.5" customHeight="1" x14ac:dyDescent="0.25">
      <c r="A31" s="19"/>
      <c r="B31" s="19"/>
      <c r="C31" s="31"/>
      <c r="D31" s="31"/>
      <c r="E31" s="31"/>
      <c r="F31" s="31"/>
      <c r="G31" s="31"/>
      <c r="H31" s="31"/>
      <c r="I31" s="31"/>
    </row>
    <row r="32" spans="1:11" ht="13.5" customHeight="1" x14ac:dyDescent="0.25">
      <c r="A32" s="19"/>
      <c r="B32" s="19"/>
      <c r="C32" s="31"/>
      <c r="D32" s="31"/>
      <c r="E32" s="31"/>
      <c r="F32" s="31"/>
      <c r="G32" s="31"/>
      <c r="H32" s="31"/>
      <c r="I32" s="31"/>
    </row>
    <row r="33" spans="1:9" ht="13.5" customHeight="1" x14ac:dyDescent="0.25">
      <c r="A33" s="19"/>
      <c r="B33" s="19"/>
      <c r="C33" s="31"/>
      <c r="D33" s="31"/>
      <c r="E33" s="31"/>
      <c r="F33" s="31"/>
      <c r="G33" s="31"/>
      <c r="H33" s="31"/>
      <c r="I33" s="31"/>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disablePrompts="1" count="1">
        <x14:dataValidation type="list" showInputMessage="1" showErrorMessage="1" xr:uid="{00000000-0002-0000-0B00-000000000000}">
          <x14:formula1>
            <xm:f>'S:\!BUDGET 2017\!OLD\[FY 17 Budget Utility Services CIP Projects 4.25.16 entry doc - AFTER SORTING.xlsx]DROPDOWN INFO - DO NOT CHANGE'!#REF!</xm:f>
          </x14:formula1>
          <xm:sqref>A29:B30 A32:B33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FF649-0C0D-4F3B-9546-3D685A1BB4E8}">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3799B-887D-4A21-863C-4B2B3A9EA2C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33"/>
  <sheetViews>
    <sheetView view="pageBreakPreview" zoomScaleNormal="100" zoomScaleSheetLayoutView="100" workbookViewId="0">
      <selection activeCell="A8" sqref="A8:I12"/>
    </sheetView>
  </sheetViews>
  <sheetFormatPr defaultColWidth="8.85546875"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255</v>
      </c>
      <c r="B2" s="6"/>
      <c r="D2" s="6"/>
      <c r="E2" s="6"/>
      <c r="F2" s="17"/>
      <c r="G2" s="17"/>
      <c r="H2" s="17"/>
      <c r="I2" s="17"/>
    </row>
    <row r="3" spans="1:12" ht="15.75" x14ac:dyDescent="0.25">
      <c r="A3" s="20" t="s">
        <v>268</v>
      </c>
      <c r="B3" s="3"/>
      <c r="C3" s="3"/>
      <c r="D3" s="3"/>
      <c r="E3" s="3"/>
      <c r="F3" s="17"/>
      <c r="G3" s="17"/>
      <c r="H3" s="17"/>
      <c r="I3" s="17"/>
    </row>
    <row r="4" spans="1:12" x14ac:dyDescent="0.25">
      <c r="A4" s="3" t="s">
        <v>214</v>
      </c>
      <c r="B4" s="3"/>
      <c r="C4" s="3"/>
      <c r="D4" s="3"/>
      <c r="E4" s="3"/>
      <c r="F4" s="17"/>
      <c r="G4" s="17"/>
      <c r="H4" s="17"/>
      <c r="I4" s="17"/>
    </row>
    <row r="5" spans="1:12" x14ac:dyDescent="0.25">
      <c r="A5" s="3" t="s">
        <v>88</v>
      </c>
      <c r="B5" s="3"/>
      <c r="C5" s="3"/>
      <c r="D5" s="3"/>
      <c r="E5" s="3"/>
      <c r="F5" s="17"/>
      <c r="G5" s="17"/>
      <c r="H5" s="17"/>
      <c r="I5" s="17"/>
    </row>
    <row r="6" spans="1:12" x14ac:dyDescent="0.25">
      <c r="A6" s="3" t="s">
        <v>74</v>
      </c>
      <c r="B6" s="3"/>
      <c r="C6" s="3"/>
      <c r="D6" s="3"/>
      <c r="E6" s="3"/>
      <c r="F6" s="17"/>
      <c r="G6" s="17"/>
      <c r="H6" s="17"/>
      <c r="I6" s="17"/>
    </row>
    <row r="7" spans="1:12" x14ac:dyDescent="0.25">
      <c r="A7" s="7" t="s">
        <v>9</v>
      </c>
      <c r="B7" s="6"/>
      <c r="C7" s="3"/>
      <c r="D7" s="3"/>
      <c r="E7" s="3"/>
      <c r="F7" s="17"/>
      <c r="G7" s="17"/>
      <c r="H7" s="17"/>
      <c r="I7" s="17"/>
    </row>
    <row r="8" spans="1:12" x14ac:dyDescent="0.25">
      <c r="A8" s="51" t="s">
        <v>369</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39"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60</v>
      </c>
      <c r="B15" s="38">
        <f>312858-35000</f>
        <v>277858</v>
      </c>
      <c r="C15" s="38">
        <v>300454</v>
      </c>
      <c r="D15" s="38">
        <v>30000</v>
      </c>
      <c r="E15" s="38">
        <v>110000</v>
      </c>
      <c r="F15" s="38">
        <v>110000</v>
      </c>
      <c r="G15" s="38">
        <v>110000</v>
      </c>
      <c r="H15" s="38">
        <v>110000</v>
      </c>
      <c r="I15" s="38">
        <f t="shared" ref="I15:I25" si="0">SUM(B15:H15)</f>
        <v>1048312</v>
      </c>
      <c r="K15" s="4"/>
    </row>
    <row r="16" spans="1:12" x14ac:dyDescent="0.25">
      <c r="A16" s="38" t="s">
        <v>23</v>
      </c>
      <c r="B16" s="38">
        <v>0</v>
      </c>
      <c r="C16" s="38">
        <v>0</v>
      </c>
      <c r="D16" s="38">
        <v>0</v>
      </c>
      <c r="E16" s="38">
        <v>0</v>
      </c>
      <c r="F16" s="38">
        <v>0</v>
      </c>
      <c r="G16" s="38">
        <v>0</v>
      </c>
      <c r="H16" s="38">
        <v>0</v>
      </c>
      <c r="I16" s="38">
        <f t="shared" si="0"/>
        <v>0</v>
      </c>
      <c r="K16" s="4">
        <f>I20-I25</f>
        <v>0</v>
      </c>
      <c r="L16" t="s">
        <v>7</v>
      </c>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35000</v>
      </c>
      <c r="C18" s="38">
        <v>0</v>
      </c>
      <c r="D18" s="38">
        <v>0</v>
      </c>
      <c r="E18" s="38">
        <v>0</v>
      </c>
      <c r="F18" s="38">
        <v>0</v>
      </c>
      <c r="G18" s="38">
        <v>0</v>
      </c>
      <c r="H18" s="38">
        <v>0</v>
      </c>
      <c r="I18" s="38">
        <f t="shared" si="0"/>
        <v>35000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312858</v>
      </c>
      <c r="C20" s="37">
        <f t="shared" si="1"/>
        <v>300454</v>
      </c>
      <c r="D20" s="37">
        <f t="shared" si="1"/>
        <v>30000</v>
      </c>
      <c r="E20" s="37">
        <f t="shared" si="1"/>
        <v>110000</v>
      </c>
      <c r="F20" s="37">
        <f t="shared" si="1"/>
        <v>110000</v>
      </c>
      <c r="G20" s="37">
        <f t="shared" si="1"/>
        <v>110000</v>
      </c>
      <c r="H20" s="37">
        <f t="shared" si="1"/>
        <v>110000</v>
      </c>
      <c r="I20" s="37">
        <f t="shared" si="0"/>
        <v>1083312</v>
      </c>
    </row>
    <row r="21" spans="1:11" ht="15" customHeight="1" x14ac:dyDescent="0.25">
      <c r="A21" s="38" t="s">
        <v>16</v>
      </c>
      <c r="B21" s="38">
        <v>0</v>
      </c>
      <c r="C21" s="38">
        <v>0</v>
      </c>
      <c r="D21" s="38">
        <v>20454</v>
      </c>
      <c r="E21" s="38">
        <v>20000</v>
      </c>
      <c r="F21" s="38">
        <v>20000</v>
      </c>
      <c r="G21" s="38">
        <v>20000</v>
      </c>
      <c r="H21" s="38">
        <v>20000</v>
      </c>
      <c r="I21" s="38">
        <f t="shared" si="0"/>
        <v>100454</v>
      </c>
    </row>
    <row r="22" spans="1:11" x14ac:dyDescent="0.25">
      <c r="A22" s="38" t="s">
        <v>13</v>
      </c>
      <c r="B22" s="38">
        <v>18136</v>
      </c>
      <c r="C22" s="38">
        <v>20000</v>
      </c>
      <c r="D22" s="38">
        <v>25000</v>
      </c>
      <c r="E22" s="38">
        <v>20000</v>
      </c>
      <c r="F22" s="38">
        <v>20000</v>
      </c>
      <c r="G22" s="38">
        <v>20000</v>
      </c>
      <c r="H22" s="38">
        <v>20000</v>
      </c>
      <c r="I22" s="38">
        <f t="shared" si="0"/>
        <v>143136</v>
      </c>
    </row>
    <row r="23" spans="1:11" x14ac:dyDescent="0.25">
      <c r="A23" s="38" t="s">
        <v>14</v>
      </c>
      <c r="B23" s="38">
        <v>0</v>
      </c>
      <c r="C23" s="38">
        <v>50000</v>
      </c>
      <c r="D23" s="38">
        <v>135000</v>
      </c>
      <c r="E23" s="38">
        <v>250000</v>
      </c>
      <c r="F23" s="38">
        <v>120000</v>
      </c>
      <c r="G23" s="38">
        <v>120000</v>
      </c>
      <c r="H23" s="38">
        <v>164722</v>
      </c>
      <c r="I23" s="38">
        <f t="shared" si="0"/>
        <v>839722</v>
      </c>
    </row>
    <row r="24" spans="1:11" x14ac:dyDescent="0.25">
      <c r="A24" s="38" t="s">
        <v>15</v>
      </c>
      <c r="B24" s="38">
        <v>0</v>
      </c>
      <c r="C24" s="38">
        <v>0</v>
      </c>
      <c r="D24" s="38">
        <v>0</v>
      </c>
      <c r="E24" s="38">
        <v>0</v>
      </c>
      <c r="F24" s="38">
        <v>0</v>
      </c>
      <c r="G24" s="38">
        <v>0</v>
      </c>
      <c r="H24" s="38">
        <v>0</v>
      </c>
      <c r="I24" s="38">
        <f t="shared" si="0"/>
        <v>0</v>
      </c>
    </row>
    <row r="25" spans="1:11" s="35" customFormat="1" x14ac:dyDescent="0.25">
      <c r="A25" s="36" t="s">
        <v>0</v>
      </c>
      <c r="B25" s="37">
        <f t="shared" ref="B25:H25" si="2">SUM(B21:B24)</f>
        <v>18136</v>
      </c>
      <c r="C25" s="37">
        <f t="shared" si="2"/>
        <v>70000</v>
      </c>
      <c r="D25" s="37">
        <f t="shared" si="2"/>
        <v>180454</v>
      </c>
      <c r="E25" s="37">
        <f t="shared" si="2"/>
        <v>290000</v>
      </c>
      <c r="F25" s="37">
        <f t="shared" si="2"/>
        <v>160000</v>
      </c>
      <c r="G25" s="37">
        <f t="shared" si="2"/>
        <v>160000</v>
      </c>
      <c r="H25" s="37">
        <f t="shared" si="2"/>
        <v>204722</v>
      </c>
      <c r="I25" s="37">
        <f t="shared" si="0"/>
        <v>1083312</v>
      </c>
    </row>
    <row r="26" spans="1:11" x14ac:dyDescent="0.25">
      <c r="A26" s="8"/>
      <c r="B26" s="8"/>
      <c r="C26" s="8"/>
      <c r="D26" s="8"/>
      <c r="E26" s="8"/>
      <c r="F26" s="3"/>
      <c r="G26" s="3"/>
      <c r="H26" s="3"/>
      <c r="I26" s="3"/>
    </row>
    <row r="27" spans="1:11" ht="9.9499999999999993" customHeight="1" x14ac:dyDescent="0.25">
      <c r="A27" s="3"/>
      <c r="B27" s="3"/>
      <c r="C27" s="3"/>
      <c r="D27" s="3"/>
      <c r="E27" s="3"/>
      <c r="F27" s="3"/>
      <c r="G27" s="3"/>
      <c r="H27" s="3"/>
      <c r="I27" s="3"/>
    </row>
    <row r="28" spans="1:11" ht="28.9" customHeight="1" x14ac:dyDescent="0.25">
      <c r="A28" s="18"/>
      <c r="B28" s="18"/>
      <c r="C28" s="10"/>
      <c r="D28" s="10"/>
      <c r="E28" s="10"/>
      <c r="F28" s="10"/>
      <c r="G28" s="10"/>
      <c r="H28" s="10"/>
      <c r="I28" s="13"/>
    </row>
    <row r="29" spans="1:11" ht="13.5" customHeight="1" x14ac:dyDescent="0.25">
      <c r="A29" s="19"/>
      <c r="B29" s="19"/>
      <c r="C29" s="31"/>
      <c r="D29" s="31"/>
      <c r="E29" s="31"/>
      <c r="F29" s="31"/>
      <c r="G29" s="31"/>
      <c r="H29" s="31"/>
      <c r="I29" s="31"/>
    </row>
    <row r="30" spans="1:11" ht="13.5" customHeight="1" x14ac:dyDescent="0.25">
      <c r="A30" s="19"/>
      <c r="B30" s="19"/>
      <c r="C30" s="31"/>
      <c r="D30" s="31"/>
      <c r="E30" s="31"/>
      <c r="F30" s="31"/>
      <c r="G30" s="31"/>
      <c r="H30" s="31"/>
      <c r="I30" s="31"/>
    </row>
    <row r="31" spans="1:11" ht="13.5" customHeight="1" x14ac:dyDescent="0.25">
      <c r="A31" s="19"/>
      <c r="B31" s="19"/>
      <c r="C31" s="31"/>
      <c r="D31" s="31"/>
      <c r="E31" s="31"/>
      <c r="F31" s="31"/>
      <c r="G31" s="31"/>
      <c r="H31" s="31"/>
      <c r="I31" s="31"/>
    </row>
    <row r="32" spans="1:11" ht="13.5" customHeight="1" x14ac:dyDescent="0.25">
      <c r="A32" s="19"/>
      <c r="B32" s="19"/>
      <c r="C32" s="31"/>
      <c r="D32" s="31"/>
      <c r="E32" s="31"/>
      <c r="F32" s="31"/>
      <c r="G32" s="31"/>
      <c r="H32" s="31"/>
      <c r="I32" s="31"/>
    </row>
    <row r="33" spans="1:9" ht="13.5" customHeight="1" x14ac:dyDescent="0.25">
      <c r="A33" s="19"/>
      <c r="B33" s="19"/>
      <c r="C33" s="31"/>
      <c r="D33" s="31"/>
      <c r="E33" s="31"/>
      <c r="F33" s="31"/>
      <c r="G33" s="31"/>
      <c r="H33" s="31"/>
      <c r="I33" s="31"/>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C00-000000000000}">
          <x14:formula1>
            <xm:f>'S:\!BUDGET 2017\!OLD\[FY 17 Budget Utility Services CIP Projects 4.25.16 entry doc - AFTER SORTING.xlsx]DROPDOWN INFO - DO NOT CHANGE'!#REF!</xm:f>
          </x14:formula1>
          <xm:sqref>A29:B30 A32:B33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33"/>
  <sheetViews>
    <sheetView view="pageBreakPreview" zoomScaleNormal="100" zoomScaleSheetLayoutView="100" workbookViewId="0">
      <selection activeCell="A8" sqref="A8:I12"/>
    </sheetView>
  </sheetViews>
  <sheetFormatPr defaultColWidth="8.85546875"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255</v>
      </c>
      <c r="B2" s="6"/>
      <c r="D2" s="6"/>
      <c r="E2" s="6"/>
      <c r="F2" s="17"/>
      <c r="G2" s="17"/>
      <c r="H2" s="17"/>
      <c r="I2" s="17"/>
    </row>
    <row r="3" spans="1:12" ht="15.75" x14ac:dyDescent="0.25">
      <c r="A3" s="20" t="s">
        <v>269</v>
      </c>
      <c r="B3" s="3"/>
      <c r="C3" s="3"/>
      <c r="D3" s="3"/>
      <c r="E3" s="3"/>
      <c r="F3" s="17"/>
      <c r="G3" s="17"/>
      <c r="H3" s="17"/>
      <c r="I3" s="17"/>
    </row>
    <row r="4" spans="1:12" x14ac:dyDescent="0.25">
      <c r="A4" s="3" t="s">
        <v>215</v>
      </c>
      <c r="B4" s="3"/>
      <c r="C4" s="3"/>
      <c r="D4" s="3"/>
      <c r="E4" s="3"/>
      <c r="F4" s="17"/>
      <c r="G4" s="17"/>
      <c r="H4" s="17"/>
      <c r="I4" s="17"/>
    </row>
    <row r="5" spans="1:12" x14ac:dyDescent="0.25">
      <c r="A5" s="3" t="s">
        <v>89</v>
      </c>
      <c r="B5" s="3"/>
      <c r="C5" s="3"/>
      <c r="D5" s="3"/>
      <c r="E5" s="3"/>
      <c r="F5" s="17"/>
      <c r="G5" s="17"/>
      <c r="H5" s="17"/>
      <c r="I5" s="17"/>
    </row>
    <row r="6" spans="1:12" x14ac:dyDescent="0.25">
      <c r="A6" s="3" t="s">
        <v>90</v>
      </c>
      <c r="B6" s="3"/>
      <c r="C6" s="3"/>
      <c r="D6" s="3"/>
      <c r="E6" s="3"/>
      <c r="F6" s="17"/>
      <c r="G6" s="17"/>
      <c r="H6" s="17"/>
      <c r="I6" s="17"/>
    </row>
    <row r="7" spans="1:12" x14ac:dyDescent="0.25">
      <c r="A7" s="7" t="s">
        <v>9</v>
      </c>
      <c r="B7" s="6"/>
      <c r="C7" s="3"/>
      <c r="D7" s="3"/>
      <c r="E7" s="3"/>
      <c r="F7" s="17"/>
      <c r="G7" s="17"/>
      <c r="H7" s="17"/>
      <c r="I7" s="17"/>
    </row>
    <row r="8" spans="1:12" x14ac:dyDescent="0.25">
      <c r="A8" s="51" t="s">
        <v>216</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23.25"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60</v>
      </c>
      <c r="B15" s="38">
        <v>0</v>
      </c>
      <c r="C15" s="38">
        <v>200000</v>
      </c>
      <c r="D15" s="38">
        <v>420000</v>
      </c>
      <c r="E15" s="38">
        <v>0</v>
      </c>
      <c r="F15" s="38">
        <v>0</v>
      </c>
      <c r="G15" s="38">
        <v>0</v>
      </c>
      <c r="H15" s="38">
        <v>0</v>
      </c>
      <c r="I15" s="38">
        <f t="shared" ref="I15:I25" si="0">SUM(B15:H15)</f>
        <v>620000</v>
      </c>
      <c r="K15" s="4"/>
    </row>
    <row r="16" spans="1:12" x14ac:dyDescent="0.25">
      <c r="A16" s="38" t="s">
        <v>23</v>
      </c>
      <c r="B16" s="38">
        <v>0</v>
      </c>
      <c r="C16" s="38">
        <v>0</v>
      </c>
      <c r="D16" s="38">
        <v>0</v>
      </c>
      <c r="E16" s="38">
        <v>0</v>
      </c>
      <c r="F16" s="38">
        <v>0</v>
      </c>
      <c r="G16" s="38">
        <v>0</v>
      </c>
      <c r="H16" s="38">
        <v>0</v>
      </c>
      <c r="I16" s="38">
        <f t="shared" si="0"/>
        <v>0</v>
      </c>
      <c r="K16" s="4">
        <f>I20-I25</f>
        <v>0</v>
      </c>
      <c r="L16" t="s">
        <v>7</v>
      </c>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0</v>
      </c>
      <c r="C18" s="38">
        <v>0</v>
      </c>
      <c r="D18" s="38">
        <v>0</v>
      </c>
      <c r="E18" s="38">
        <v>0</v>
      </c>
      <c r="F18" s="38">
        <v>0</v>
      </c>
      <c r="G18" s="38">
        <v>0</v>
      </c>
      <c r="H18" s="38">
        <v>0</v>
      </c>
      <c r="I18" s="38">
        <f t="shared" si="0"/>
        <v>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0</v>
      </c>
      <c r="C20" s="37">
        <f t="shared" si="1"/>
        <v>200000</v>
      </c>
      <c r="D20" s="37">
        <f t="shared" si="1"/>
        <v>420000</v>
      </c>
      <c r="E20" s="37">
        <f t="shared" si="1"/>
        <v>0</v>
      </c>
      <c r="F20" s="37">
        <f t="shared" si="1"/>
        <v>0</v>
      </c>
      <c r="G20" s="37">
        <f t="shared" si="1"/>
        <v>0</v>
      </c>
      <c r="H20" s="37">
        <f t="shared" si="1"/>
        <v>0</v>
      </c>
      <c r="I20" s="37">
        <f t="shared" si="0"/>
        <v>620000</v>
      </c>
    </row>
    <row r="21" spans="1:11" ht="15" customHeight="1" x14ac:dyDescent="0.25">
      <c r="A21" s="38" t="s">
        <v>16</v>
      </c>
      <c r="B21" s="38">
        <v>0</v>
      </c>
      <c r="C21" s="38">
        <v>0</v>
      </c>
      <c r="D21" s="38">
        <v>150000</v>
      </c>
      <c r="E21" s="38">
        <v>0</v>
      </c>
      <c r="F21" s="38">
        <v>0</v>
      </c>
      <c r="G21" s="38">
        <v>0</v>
      </c>
      <c r="H21" s="38">
        <v>0</v>
      </c>
      <c r="I21" s="38">
        <f t="shared" si="0"/>
        <v>150000</v>
      </c>
    </row>
    <row r="22" spans="1:11" x14ac:dyDescent="0.25">
      <c r="A22" s="38" t="s">
        <v>13</v>
      </c>
      <c r="B22" s="38">
        <v>0</v>
      </c>
      <c r="C22" s="38">
        <v>10000</v>
      </c>
      <c r="D22" s="38">
        <v>60000</v>
      </c>
      <c r="E22" s="38">
        <v>0</v>
      </c>
      <c r="F22" s="38">
        <v>0</v>
      </c>
      <c r="G22" s="38">
        <v>0</v>
      </c>
      <c r="H22" s="38">
        <v>0</v>
      </c>
      <c r="I22" s="38">
        <f t="shared" si="0"/>
        <v>70000</v>
      </c>
    </row>
    <row r="23" spans="1:11" x14ac:dyDescent="0.25">
      <c r="A23" s="38" t="s">
        <v>14</v>
      </c>
      <c r="B23" s="38">
        <v>0</v>
      </c>
      <c r="C23" s="38">
        <v>0</v>
      </c>
      <c r="D23" s="38">
        <v>0</v>
      </c>
      <c r="E23" s="38">
        <v>400000</v>
      </c>
      <c r="F23" s="38">
        <v>0</v>
      </c>
      <c r="G23" s="38">
        <v>0</v>
      </c>
      <c r="H23" s="38">
        <v>0</v>
      </c>
      <c r="I23" s="38">
        <f t="shared" si="0"/>
        <v>400000</v>
      </c>
    </row>
    <row r="24" spans="1:11" x14ac:dyDescent="0.25">
      <c r="A24" s="38" t="s">
        <v>15</v>
      </c>
      <c r="B24" s="38">
        <v>0</v>
      </c>
      <c r="C24" s="38">
        <v>0</v>
      </c>
      <c r="D24" s="38">
        <v>0</v>
      </c>
      <c r="E24" s="38">
        <v>0</v>
      </c>
      <c r="F24" s="38">
        <v>0</v>
      </c>
      <c r="G24" s="38">
        <v>0</v>
      </c>
      <c r="H24" s="38">
        <v>0</v>
      </c>
      <c r="I24" s="38">
        <f t="shared" si="0"/>
        <v>0</v>
      </c>
    </row>
    <row r="25" spans="1:11" s="35" customFormat="1" x14ac:dyDescent="0.25">
      <c r="A25" s="36" t="s">
        <v>0</v>
      </c>
      <c r="B25" s="37">
        <f t="shared" ref="B25:H25" si="2">SUM(B21:B24)</f>
        <v>0</v>
      </c>
      <c r="C25" s="37">
        <f t="shared" si="2"/>
        <v>10000</v>
      </c>
      <c r="D25" s="37">
        <f t="shared" si="2"/>
        <v>210000</v>
      </c>
      <c r="E25" s="37">
        <f t="shared" si="2"/>
        <v>400000</v>
      </c>
      <c r="F25" s="37">
        <f t="shared" si="2"/>
        <v>0</v>
      </c>
      <c r="G25" s="37">
        <f t="shared" si="2"/>
        <v>0</v>
      </c>
      <c r="H25" s="37">
        <f t="shared" si="2"/>
        <v>0</v>
      </c>
      <c r="I25" s="37">
        <f t="shared" si="0"/>
        <v>620000</v>
      </c>
    </row>
    <row r="26" spans="1:11" x14ac:dyDescent="0.25">
      <c r="A26" s="8"/>
      <c r="B26" s="8"/>
      <c r="C26" s="8"/>
      <c r="D26" s="8"/>
      <c r="E26" s="8"/>
      <c r="F26" s="3"/>
      <c r="G26" s="3"/>
      <c r="H26" s="3"/>
      <c r="I26" s="3"/>
    </row>
    <row r="27" spans="1:11" ht="9.9499999999999993" customHeight="1" x14ac:dyDescent="0.25">
      <c r="A27" s="3"/>
      <c r="B27" s="3"/>
      <c r="C27" s="3"/>
      <c r="D27" s="3"/>
      <c r="E27" s="3"/>
      <c r="F27" s="3"/>
      <c r="G27" s="3"/>
      <c r="H27" s="3"/>
      <c r="I27" s="3"/>
    </row>
    <row r="28" spans="1:11" ht="28.9" customHeight="1" x14ac:dyDescent="0.25">
      <c r="A28" s="18"/>
      <c r="B28" s="18"/>
      <c r="C28" s="10"/>
      <c r="D28" s="10"/>
      <c r="E28" s="10"/>
      <c r="F28" s="10"/>
      <c r="G28" s="10"/>
      <c r="H28" s="10"/>
      <c r="I28" s="13"/>
    </row>
    <row r="29" spans="1:11" ht="13.5" customHeight="1" x14ac:dyDescent="0.25">
      <c r="A29" s="19"/>
      <c r="B29" s="19"/>
      <c r="C29" s="31"/>
      <c r="D29" s="31"/>
      <c r="E29" s="31"/>
      <c r="F29" s="31"/>
      <c r="G29" s="31"/>
      <c r="H29" s="31"/>
      <c r="I29" s="31"/>
    </row>
    <row r="30" spans="1:11" ht="13.5" customHeight="1" x14ac:dyDescent="0.25">
      <c r="A30" s="19"/>
      <c r="B30" s="19"/>
      <c r="C30" s="31"/>
      <c r="D30" s="31"/>
      <c r="E30" s="31"/>
      <c r="F30" s="31"/>
      <c r="G30" s="31"/>
      <c r="H30" s="31"/>
      <c r="I30" s="31"/>
    </row>
    <row r="31" spans="1:11" ht="13.5" customHeight="1" x14ac:dyDescent="0.25">
      <c r="A31" s="19"/>
      <c r="B31" s="19"/>
      <c r="C31" s="31"/>
      <c r="D31" s="31"/>
      <c r="E31" s="31"/>
      <c r="F31" s="31"/>
      <c r="G31" s="31"/>
      <c r="H31" s="31"/>
      <c r="I31" s="31"/>
    </row>
    <row r="32" spans="1:11" ht="13.5" customHeight="1" x14ac:dyDescent="0.25">
      <c r="A32" s="19"/>
      <c r="B32" s="19"/>
      <c r="C32" s="31"/>
      <c r="D32" s="31"/>
      <c r="E32" s="31"/>
      <c r="F32" s="31"/>
      <c r="G32" s="31"/>
      <c r="H32" s="31"/>
      <c r="I32" s="31"/>
    </row>
    <row r="33" spans="1:9" ht="13.5" customHeight="1" x14ac:dyDescent="0.25">
      <c r="A33" s="19"/>
      <c r="B33" s="19"/>
      <c r="C33" s="31"/>
      <c r="D33" s="31"/>
      <c r="E33" s="31"/>
      <c r="F33" s="31"/>
      <c r="G33" s="31"/>
      <c r="H33" s="31"/>
      <c r="I33" s="31"/>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D00-000000000000}">
          <x14:formula1>
            <xm:f>'S:\!BUDGET 2017\!OLD\[FY 17 Budget Utility Services CIP Projects 4.25.16 entry doc - AFTER SORTING.xlsx]DROPDOWN INFO - DO NOT CHANGE'!#REF!</xm:f>
          </x14:formula1>
          <xm:sqref>A29:B30 A32:B33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34"/>
  <sheetViews>
    <sheetView view="pageBreakPreview" zoomScaleNormal="100" zoomScaleSheetLayoutView="100" workbookViewId="0">
      <selection activeCell="A8" sqref="A8:I12"/>
    </sheetView>
  </sheetViews>
  <sheetFormatPr defaultColWidth="8.85546875"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255</v>
      </c>
      <c r="B2" s="6"/>
      <c r="D2" s="6"/>
      <c r="E2" s="6"/>
      <c r="F2" s="17"/>
      <c r="G2" s="17"/>
      <c r="H2" s="17"/>
      <c r="I2" s="17"/>
    </row>
    <row r="3" spans="1:12" ht="15.75" x14ac:dyDescent="0.25">
      <c r="A3" s="20" t="s">
        <v>270</v>
      </c>
      <c r="B3" s="3"/>
      <c r="C3" s="3"/>
      <c r="D3" s="3"/>
      <c r="E3" s="3"/>
      <c r="F3" s="17"/>
      <c r="G3" s="17"/>
      <c r="H3" s="17"/>
      <c r="I3" s="17"/>
    </row>
    <row r="4" spans="1:12" x14ac:dyDescent="0.25">
      <c r="A4" s="3" t="s">
        <v>217</v>
      </c>
      <c r="B4" s="3"/>
      <c r="C4" s="3"/>
      <c r="D4" s="3"/>
      <c r="E4" s="3"/>
      <c r="F4" s="17"/>
      <c r="G4" s="17"/>
      <c r="H4" s="17"/>
      <c r="I4" s="17"/>
    </row>
    <row r="5" spans="1:12" x14ac:dyDescent="0.25">
      <c r="A5" s="3" t="s">
        <v>73</v>
      </c>
      <c r="B5" s="3"/>
      <c r="C5" s="3"/>
      <c r="D5" s="3"/>
      <c r="E5" s="3"/>
      <c r="F5" s="17"/>
      <c r="G5" s="17"/>
      <c r="H5" s="17"/>
      <c r="I5" s="17"/>
    </row>
    <row r="6" spans="1:12" x14ac:dyDescent="0.25">
      <c r="A6" s="3" t="s">
        <v>74</v>
      </c>
      <c r="B6" s="3"/>
      <c r="C6" s="3"/>
      <c r="D6" s="3"/>
      <c r="E6" s="3"/>
      <c r="F6" s="17"/>
      <c r="G6" s="17"/>
      <c r="H6" s="17"/>
      <c r="I6" s="17"/>
    </row>
    <row r="7" spans="1:12" x14ac:dyDescent="0.25">
      <c r="A7" s="7" t="s">
        <v>9</v>
      </c>
      <c r="B7" s="6"/>
      <c r="C7" s="3"/>
      <c r="D7" s="3"/>
      <c r="E7" s="3"/>
      <c r="F7" s="17"/>
      <c r="G7" s="17"/>
      <c r="H7" s="17"/>
      <c r="I7" s="17"/>
    </row>
    <row r="8" spans="1:12" x14ac:dyDescent="0.25">
      <c r="A8" s="51" t="s">
        <v>230</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34.5"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60</v>
      </c>
      <c r="B15" s="38">
        <f>640000-230000</f>
        <v>410000</v>
      </c>
      <c r="C15" s="38">
        <v>591187</v>
      </c>
      <c r="D15" s="38">
        <f>250000-70000</f>
        <v>180000</v>
      </c>
      <c r="E15" s="38">
        <v>340000</v>
      </c>
      <c r="F15" s="38">
        <v>340000</v>
      </c>
      <c r="G15" s="38">
        <v>340000</v>
      </c>
      <c r="H15" s="38">
        <v>340000</v>
      </c>
      <c r="I15" s="38">
        <f t="shared" ref="I15:I25" si="0">SUM(B15:H15)</f>
        <v>2541187</v>
      </c>
      <c r="K15" s="4"/>
    </row>
    <row r="16" spans="1:12" x14ac:dyDescent="0.25">
      <c r="A16" s="38" t="s">
        <v>23</v>
      </c>
      <c r="B16" s="38">
        <v>0</v>
      </c>
      <c r="C16" s="38">
        <v>0</v>
      </c>
      <c r="D16" s="38">
        <v>0</v>
      </c>
      <c r="E16" s="38">
        <v>0</v>
      </c>
      <c r="F16" s="38">
        <v>0</v>
      </c>
      <c r="G16" s="38">
        <v>0</v>
      </c>
      <c r="H16" s="38">
        <v>0</v>
      </c>
      <c r="I16" s="38">
        <f t="shared" si="0"/>
        <v>0</v>
      </c>
      <c r="K16" s="4">
        <f>I20-I25</f>
        <v>0</v>
      </c>
      <c r="L16" t="s">
        <v>7</v>
      </c>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70000</v>
      </c>
      <c r="C18" s="38">
        <v>0</v>
      </c>
      <c r="D18" s="38">
        <v>0</v>
      </c>
      <c r="E18" s="38">
        <v>0</v>
      </c>
      <c r="F18" s="38">
        <v>0</v>
      </c>
      <c r="G18" s="38">
        <v>0</v>
      </c>
      <c r="H18" s="38">
        <v>0</v>
      </c>
      <c r="I18" s="38">
        <f t="shared" si="0"/>
        <v>70000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480000</v>
      </c>
      <c r="C20" s="37">
        <f t="shared" si="1"/>
        <v>591187</v>
      </c>
      <c r="D20" s="37">
        <f t="shared" si="1"/>
        <v>180000</v>
      </c>
      <c r="E20" s="37">
        <f t="shared" si="1"/>
        <v>340000</v>
      </c>
      <c r="F20" s="37">
        <f t="shared" si="1"/>
        <v>340000</v>
      </c>
      <c r="G20" s="37">
        <f t="shared" si="1"/>
        <v>340000</v>
      </c>
      <c r="H20" s="37">
        <f t="shared" si="1"/>
        <v>340000</v>
      </c>
      <c r="I20" s="37">
        <f t="shared" si="0"/>
        <v>2611187</v>
      </c>
    </row>
    <row r="21" spans="1:11" ht="15" customHeight="1" x14ac:dyDescent="0.25">
      <c r="A21" s="38" t="s">
        <v>16</v>
      </c>
      <c r="B21" s="38">
        <v>0</v>
      </c>
      <c r="C21" s="38">
        <v>20000</v>
      </c>
      <c r="D21" s="38">
        <v>40000</v>
      </c>
      <c r="E21" s="38">
        <v>30000</v>
      </c>
      <c r="F21" s="38">
        <v>30000</v>
      </c>
      <c r="G21" s="38">
        <v>30000</v>
      </c>
      <c r="H21" s="38">
        <v>30000</v>
      </c>
      <c r="I21" s="38">
        <f t="shared" si="0"/>
        <v>180000</v>
      </c>
    </row>
    <row r="22" spans="1:11" x14ac:dyDescent="0.25">
      <c r="A22" s="38" t="s">
        <v>13</v>
      </c>
      <c r="B22" s="38">
        <v>36185</v>
      </c>
      <c r="C22" s="38">
        <v>103913</v>
      </c>
      <c r="D22" s="38">
        <v>50000</v>
      </c>
      <c r="E22" s="38">
        <v>40000</v>
      </c>
      <c r="F22" s="38">
        <v>40000</v>
      </c>
      <c r="G22" s="38">
        <v>40000</v>
      </c>
      <c r="H22" s="38">
        <v>40000</v>
      </c>
      <c r="I22" s="38">
        <f t="shared" si="0"/>
        <v>350098</v>
      </c>
    </row>
    <row r="23" spans="1:11" x14ac:dyDescent="0.25">
      <c r="A23" s="38" t="s">
        <v>14</v>
      </c>
      <c r="B23" s="38">
        <v>0</v>
      </c>
      <c r="C23" s="38">
        <v>271187</v>
      </c>
      <c r="D23" s="38">
        <v>330000</v>
      </c>
      <c r="E23" s="38">
        <v>370000</v>
      </c>
      <c r="F23" s="38">
        <v>370000</v>
      </c>
      <c r="G23" s="38">
        <v>370000</v>
      </c>
      <c r="H23" s="38">
        <v>368762</v>
      </c>
      <c r="I23" s="38">
        <f t="shared" si="0"/>
        <v>2079949</v>
      </c>
    </row>
    <row r="24" spans="1:11" x14ac:dyDescent="0.25">
      <c r="A24" s="38" t="s">
        <v>15</v>
      </c>
      <c r="B24" s="38">
        <v>1140</v>
      </c>
      <c r="C24" s="38">
        <v>0</v>
      </c>
      <c r="D24" s="38">
        <v>0</v>
      </c>
      <c r="E24" s="38">
        <v>0</v>
      </c>
      <c r="F24" s="38">
        <v>0</v>
      </c>
      <c r="G24" s="38">
        <v>0</v>
      </c>
      <c r="H24" s="38">
        <v>0</v>
      </c>
      <c r="I24" s="38">
        <f t="shared" si="0"/>
        <v>1140</v>
      </c>
    </row>
    <row r="25" spans="1:11" s="35" customFormat="1" x14ac:dyDescent="0.25">
      <c r="A25" s="36" t="s">
        <v>0</v>
      </c>
      <c r="B25" s="37">
        <f t="shared" ref="B25:H25" si="2">SUM(B21:B24)</f>
        <v>37325</v>
      </c>
      <c r="C25" s="37">
        <f t="shared" si="2"/>
        <v>395100</v>
      </c>
      <c r="D25" s="37">
        <f t="shared" si="2"/>
        <v>420000</v>
      </c>
      <c r="E25" s="37">
        <f t="shared" si="2"/>
        <v>440000</v>
      </c>
      <c r="F25" s="37">
        <f t="shared" si="2"/>
        <v>440000</v>
      </c>
      <c r="G25" s="37">
        <f t="shared" si="2"/>
        <v>440000</v>
      </c>
      <c r="H25" s="37">
        <f t="shared" si="2"/>
        <v>438762</v>
      </c>
      <c r="I25" s="37">
        <f t="shared" si="0"/>
        <v>2611187</v>
      </c>
    </row>
    <row r="26" spans="1:11" x14ac:dyDescent="0.25">
      <c r="A26" s="8"/>
      <c r="B26" s="8"/>
      <c r="C26" s="8"/>
      <c r="D26" s="8"/>
      <c r="E26" s="8"/>
      <c r="F26" s="9"/>
      <c r="G26" s="9"/>
      <c r="H26" s="2"/>
      <c r="I26" s="1"/>
    </row>
    <row r="27" spans="1:11" x14ac:dyDescent="0.25">
      <c r="A27" s="8"/>
      <c r="B27" s="8"/>
      <c r="C27" s="8"/>
      <c r="D27" s="8"/>
      <c r="E27" s="8"/>
      <c r="F27" s="3"/>
      <c r="G27" s="3"/>
      <c r="H27" s="3"/>
      <c r="I27" s="3"/>
    </row>
    <row r="28" spans="1:11" ht="9.9499999999999993" customHeight="1" x14ac:dyDescent="0.25">
      <c r="A28" s="3"/>
      <c r="B28" s="3"/>
      <c r="C28" s="3"/>
      <c r="D28" s="3"/>
      <c r="E28" s="3"/>
      <c r="F28" s="3"/>
      <c r="G28" s="3"/>
      <c r="H28" s="3"/>
      <c r="I28" s="3"/>
    </row>
    <row r="29" spans="1:11" ht="28.9" customHeight="1" x14ac:dyDescent="0.25">
      <c r="A29" s="18"/>
      <c r="B29" s="18"/>
      <c r="C29" s="10"/>
      <c r="D29" s="10"/>
      <c r="E29" s="10"/>
      <c r="F29" s="10"/>
      <c r="G29" s="10"/>
      <c r="H29" s="10"/>
      <c r="I29" s="13"/>
    </row>
    <row r="30" spans="1:11" ht="13.5" customHeight="1" x14ac:dyDescent="0.25">
      <c r="A30" s="19"/>
      <c r="B30" s="19"/>
      <c r="C30" s="31"/>
      <c r="D30" s="31"/>
      <c r="E30" s="31"/>
      <c r="F30" s="31"/>
      <c r="G30" s="31"/>
      <c r="H30" s="31"/>
      <c r="I30" s="31"/>
    </row>
    <row r="31" spans="1:11" ht="13.5" customHeight="1" x14ac:dyDescent="0.25">
      <c r="A31" s="19"/>
      <c r="B31" s="19"/>
      <c r="C31" s="31"/>
      <c r="D31" s="31"/>
      <c r="E31" s="31"/>
      <c r="F31" s="31"/>
      <c r="G31" s="31"/>
      <c r="H31" s="31"/>
      <c r="I31" s="31"/>
    </row>
    <row r="32" spans="1:11" ht="13.5" customHeight="1" x14ac:dyDescent="0.25">
      <c r="A32" s="19"/>
      <c r="B32" s="19"/>
      <c r="C32" s="31"/>
      <c r="D32" s="31"/>
      <c r="E32" s="31"/>
      <c r="F32" s="31"/>
      <c r="G32" s="31"/>
      <c r="H32" s="31"/>
      <c r="I32" s="31"/>
    </row>
    <row r="33" spans="1:9" ht="13.5" customHeight="1" x14ac:dyDescent="0.25">
      <c r="A33" s="19"/>
      <c r="B33" s="19"/>
      <c r="C33" s="31"/>
      <c r="D33" s="31"/>
      <c r="E33" s="31"/>
      <c r="F33" s="31"/>
      <c r="G33" s="31"/>
      <c r="H33" s="31"/>
      <c r="I33" s="31"/>
    </row>
    <row r="34" spans="1:9" ht="13.5" customHeight="1" x14ac:dyDescent="0.25">
      <c r="A34" s="19"/>
      <c r="B34" s="19"/>
      <c r="C34" s="31"/>
      <c r="D34" s="31"/>
      <c r="E34" s="31"/>
      <c r="F34" s="31"/>
      <c r="G34" s="31"/>
      <c r="H34" s="31"/>
      <c r="I34" s="31"/>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disablePrompts="1" count="1">
        <x14:dataValidation type="list" showInputMessage="1" showErrorMessage="1" xr:uid="{00000000-0002-0000-0E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34"/>
  <sheetViews>
    <sheetView view="pageBreakPreview" zoomScaleNormal="100" zoomScaleSheetLayoutView="100" workbookViewId="0">
      <selection activeCell="A8" sqref="A8:I12"/>
    </sheetView>
  </sheetViews>
  <sheetFormatPr defaultColWidth="8.85546875"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255</v>
      </c>
      <c r="B2" s="6"/>
      <c r="C2" s="6"/>
      <c r="E2" s="6"/>
      <c r="F2" s="17"/>
      <c r="G2" s="17"/>
      <c r="H2" s="17"/>
      <c r="I2" s="17"/>
    </row>
    <row r="3" spans="1:12" ht="15.75" x14ac:dyDescent="0.25">
      <c r="A3" s="20" t="s">
        <v>271</v>
      </c>
      <c r="B3" s="3"/>
      <c r="C3" s="3"/>
      <c r="D3" s="3"/>
      <c r="E3" s="3"/>
      <c r="F3" s="17"/>
      <c r="G3" s="17"/>
      <c r="H3" s="17"/>
      <c r="I3" s="17"/>
    </row>
    <row r="4" spans="1:12" x14ac:dyDescent="0.25">
      <c r="A4" s="3" t="s">
        <v>218</v>
      </c>
      <c r="B4" s="3"/>
      <c r="C4" s="3"/>
      <c r="D4" s="3"/>
      <c r="E4" s="3"/>
      <c r="F4" s="17"/>
      <c r="G4" s="17"/>
      <c r="H4" s="17"/>
      <c r="I4" s="17"/>
    </row>
    <row r="5" spans="1:12" x14ac:dyDescent="0.25">
      <c r="A5" s="3" t="s">
        <v>91</v>
      </c>
      <c r="B5" s="3"/>
      <c r="C5" s="3"/>
      <c r="D5" s="3"/>
      <c r="E5" s="3"/>
      <c r="F5" s="17"/>
      <c r="G5" s="17"/>
      <c r="H5" s="17"/>
      <c r="I5" s="17"/>
    </row>
    <row r="6" spans="1:12" x14ac:dyDescent="0.25">
      <c r="A6" s="3" t="s">
        <v>92</v>
      </c>
      <c r="B6" s="3"/>
      <c r="C6" s="3"/>
      <c r="D6" s="3"/>
      <c r="E6" s="3"/>
      <c r="F6" s="17"/>
      <c r="G6" s="17"/>
      <c r="H6" s="17"/>
      <c r="I6" s="17"/>
    </row>
    <row r="7" spans="1:12" x14ac:dyDescent="0.25">
      <c r="A7" s="7" t="s">
        <v>9</v>
      </c>
      <c r="B7" s="6"/>
      <c r="C7" s="3"/>
      <c r="D7" s="3"/>
      <c r="E7" s="3"/>
      <c r="F7" s="17"/>
      <c r="G7" s="17"/>
      <c r="H7" s="17"/>
      <c r="I7" s="17"/>
    </row>
    <row r="8" spans="1:12" x14ac:dyDescent="0.25">
      <c r="A8" s="51" t="s">
        <v>368</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60</v>
      </c>
      <c r="B15" s="38" t="s">
        <v>57</v>
      </c>
      <c r="C15" s="38">
        <v>108000</v>
      </c>
      <c r="D15" s="38">
        <v>0</v>
      </c>
      <c r="E15" s="38">
        <v>0</v>
      </c>
      <c r="F15" s="38">
        <v>0</v>
      </c>
      <c r="G15" s="38">
        <v>0</v>
      </c>
      <c r="H15" s="38">
        <v>0</v>
      </c>
      <c r="I15" s="38">
        <f t="shared" ref="I15:I25" si="0">SUM(B15:H15)</f>
        <v>108000</v>
      </c>
      <c r="K15" s="4"/>
    </row>
    <row r="16" spans="1:12" x14ac:dyDescent="0.25">
      <c r="A16" s="38" t="s">
        <v>23</v>
      </c>
      <c r="B16" s="38">
        <v>0</v>
      </c>
      <c r="C16" s="38">
        <v>0</v>
      </c>
      <c r="D16" s="38">
        <v>0</v>
      </c>
      <c r="E16" s="38">
        <v>0</v>
      </c>
      <c r="F16" s="38">
        <v>0</v>
      </c>
      <c r="G16" s="38">
        <v>0</v>
      </c>
      <c r="H16" s="38">
        <v>0</v>
      </c>
      <c r="I16" s="38">
        <f t="shared" si="0"/>
        <v>0</v>
      </c>
      <c r="K16" s="4">
        <f>I20-I25</f>
        <v>0</v>
      </c>
      <c r="L16" t="s">
        <v>7</v>
      </c>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0</v>
      </c>
      <c r="C18" s="38">
        <v>0</v>
      </c>
      <c r="D18" s="38">
        <v>0</v>
      </c>
      <c r="E18" s="38">
        <v>0</v>
      </c>
      <c r="F18" s="38">
        <v>0</v>
      </c>
      <c r="G18" s="38">
        <v>0</v>
      </c>
      <c r="H18" s="38">
        <v>0</v>
      </c>
      <c r="I18" s="38">
        <f t="shared" si="0"/>
        <v>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0</v>
      </c>
      <c r="C20" s="37">
        <f t="shared" si="1"/>
        <v>108000</v>
      </c>
      <c r="D20" s="37">
        <f t="shared" si="1"/>
        <v>0</v>
      </c>
      <c r="E20" s="37">
        <f t="shared" si="1"/>
        <v>0</v>
      </c>
      <c r="F20" s="37">
        <f t="shared" si="1"/>
        <v>0</v>
      </c>
      <c r="G20" s="37">
        <f t="shared" si="1"/>
        <v>0</v>
      </c>
      <c r="H20" s="37">
        <f t="shared" si="1"/>
        <v>0</v>
      </c>
      <c r="I20" s="37">
        <f t="shared" si="0"/>
        <v>108000</v>
      </c>
    </row>
    <row r="21" spans="1:11" ht="15" customHeight="1" x14ac:dyDescent="0.25">
      <c r="A21" s="38" t="s">
        <v>16</v>
      </c>
      <c r="B21" s="38">
        <v>0</v>
      </c>
      <c r="C21" s="38">
        <v>0</v>
      </c>
      <c r="D21" s="38">
        <v>0</v>
      </c>
      <c r="E21" s="38">
        <v>0</v>
      </c>
      <c r="F21" s="38">
        <v>0</v>
      </c>
      <c r="G21" s="38">
        <v>0</v>
      </c>
      <c r="H21" s="38">
        <v>0</v>
      </c>
      <c r="I21" s="38">
        <f t="shared" si="0"/>
        <v>0</v>
      </c>
    </row>
    <row r="22" spans="1:11" x14ac:dyDescent="0.25">
      <c r="A22" s="38" t="s">
        <v>13</v>
      </c>
      <c r="B22" s="38">
        <v>0</v>
      </c>
      <c r="C22" s="38">
        <v>0</v>
      </c>
      <c r="D22" s="38">
        <v>0</v>
      </c>
      <c r="E22" s="38">
        <v>0</v>
      </c>
      <c r="F22" s="38">
        <v>0</v>
      </c>
      <c r="G22" s="38">
        <v>0</v>
      </c>
      <c r="H22" s="38">
        <v>0</v>
      </c>
      <c r="I22" s="38">
        <f t="shared" si="0"/>
        <v>0</v>
      </c>
    </row>
    <row r="23" spans="1:11" x14ac:dyDescent="0.25">
      <c r="A23" s="38" t="s">
        <v>14</v>
      </c>
      <c r="B23" s="38">
        <v>0</v>
      </c>
      <c r="C23" s="38">
        <v>0</v>
      </c>
      <c r="D23" s="38">
        <v>108000</v>
      </c>
      <c r="E23" s="38">
        <v>0</v>
      </c>
      <c r="F23" s="38">
        <v>0</v>
      </c>
      <c r="G23" s="38">
        <v>0</v>
      </c>
      <c r="H23" s="38">
        <v>0</v>
      </c>
      <c r="I23" s="38">
        <f t="shared" si="0"/>
        <v>108000</v>
      </c>
    </row>
    <row r="24" spans="1:11" x14ac:dyDescent="0.25">
      <c r="A24" s="38" t="s">
        <v>15</v>
      </c>
      <c r="B24" s="38">
        <v>0</v>
      </c>
      <c r="C24" s="38">
        <v>0</v>
      </c>
      <c r="D24" s="38">
        <v>0</v>
      </c>
      <c r="E24" s="38">
        <v>0</v>
      </c>
      <c r="F24" s="38">
        <v>0</v>
      </c>
      <c r="G24" s="38">
        <v>0</v>
      </c>
      <c r="H24" s="38">
        <v>0</v>
      </c>
      <c r="I24" s="38">
        <f t="shared" si="0"/>
        <v>0</v>
      </c>
    </row>
    <row r="25" spans="1:11" s="35" customFormat="1" x14ac:dyDescent="0.25">
      <c r="A25" s="36" t="s">
        <v>0</v>
      </c>
      <c r="B25" s="37">
        <f t="shared" ref="B25:H25" si="2">SUM(B21:B24)</f>
        <v>0</v>
      </c>
      <c r="C25" s="37">
        <f t="shared" si="2"/>
        <v>0</v>
      </c>
      <c r="D25" s="37">
        <f t="shared" si="2"/>
        <v>108000</v>
      </c>
      <c r="E25" s="37">
        <f t="shared" si="2"/>
        <v>0</v>
      </c>
      <c r="F25" s="37">
        <f t="shared" si="2"/>
        <v>0</v>
      </c>
      <c r="G25" s="37">
        <f t="shared" si="2"/>
        <v>0</v>
      </c>
      <c r="H25" s="37">
        <f t="shared" si="2"/>
        <v>0</v>
      </c>
      <c r="I25" s="37">
        <f t="shared" si="0"/>
        <v>108000</v>
      </c>
    </row>
    <row r="26" spans="1:11" x14ac:dyDescent="0.25">
      <c r="A26" s="8"/>
      <c r="B26" s="8"/>
      <c r="C26" s="8"/>
      <c r="D26" s="8"/>
      <c r="E26" s="8"/>
      <c r="F26" s="9"/>
      <c r="G26" s="9"/>
      <c r="H26" s="2"/>
      <c r="I26" s="1"/>
    </row>
    <row r="27" spans="1:11" x14ac:dyDescent="0.25">
      <c r="A27" s="8"/>
      <c r="B27" s="8"/>
      <c r="C27" s="8"/>
      <c r="D27" s="8"/>
      <c r="E27" s="8"/>
      <c r="F27" s="3"/>
      <c r="G27" s="3"/>
      <c r="H27" s="3"/>
      <c r="I27" s="3"/>
    </row>
    <row r="28" spans="1:11" ht="9.9499999999999993" customHeight="1" x14ac:dyDescent="0.25">
      <c r="A28" s="3"/>
      <c r="B28" s="3"/>
      <c r="C28" s="3"/>
      <c r="D28" s="3"/>
      <c r="E28" s="3"/>
      <c r="F28" s="3"/>
      <c r="G28" s="3"/>
      <c r="H28" s="3"/>
      <c r="I28" s="3"/>
    </row>
    <row r="29" spans="1:11" ht="28.9" customHeight="1" x14ac:dyDescent="0.25">
      <c r="A29" s="18"/>
      <c r="B29" s="18"/>
      <c r="C29" s="10"/>
      <c r="D29" s="10"/>
      <c r="E29" s="10"/>
      <c r="F29" s="10"/>
      <c r="G29" s="10"/>
      <c r="H29" s="10"/>
      <c r="I29" s="13"/>
    </row>
    <row r="30" spans="1:11" ht="13.5" customHeight="1" x14ac:dyDescent="0.25">
      <c r="A30" s="19"/>
      <c r="B30" s="19"/>
      <c r="C30" s="31"/>
      <c r="D30" s="31"/>
      <c r="E30" s="31"/>
      <c r="F30" s="31"/>
      <c r="G30" s="31"/>
      <c r="H30" s="31"/>
      <c r="I30" s="31"/>
    </row>
    <row r="31" spans="1:11" ht="13.5" customHeight="1" x14ac:dyDescent="0.25">
      <c r="A31" s="19"/>
      <c r="B31" s="19"/>
      <c r="C31" s="31"/>
      <c r="D31" s="31"/>
      <c r="E31" s="31"/>
      <c r="F31" s="31"/>
      <c r="G31" s="31"/>
      <c r="H31" s="31"/>
      <c r="I31" s="31"/>
    </row>
    <row r="32" spans="1:11" ht="13.5" customHeight="1" x14ac:dyDescent="0.25">
      <c r="A32" s="19"/>
      <c r="B32" s="19"/>
      <c r="C32" s="31"/>
      <c r="D32" s="31"/>
      <c r="E32" s="31"/>
      <c r="F32" s="31"/>
      <c r="G32" s="31"/>
      <c r="H32" s="31"/>
      <c r="I32" s="31"/>
    </row>
    <row r="33" spans="1:9" ht="13.5" customHeight="1" x14ac:dyDescent="0.25">
      <c r="A33" s="19"/>
      <c r="B33" s="19"/>
      <c r="C33" s="31"/>
      <c r="D33" s="31"/>
      <c r="E33" s="31"/>
      <c r="F33" s="31"/>
      <c r="G33" s="31"/>
      <c r="H33" s="31"/>
      <c r="I33" s="31"/>
    </row>
    <row r="34" spans="1:9" ht="13.5" customHeight="1" x14ac:dyDescent="0.25">
      <c r="A34" s="19"/>
      <c r="B34" s="19"/>
      <c r="C34" s="31"/>
      <c r="D34" s="31"/>
      <c r="E34" s="31"/>
      <c r="F34" s="31"/>
      <c r="G34" s="31"/>
      <c r="H34" s="31"/>
      <c r="I34" s="31"/>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F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33"/>
  <sheetViews>
    <sheetView view="pageBreakPreview" zoomScale="110" zoomScaleNormal="100" zoomScaleSheetLayoutView="110" workbookViewId="0">
      <selection activeCell="A8" sqref="A8:I12"/>
    </sheetView>
  </sheetViews>
  <sheetFormatPr defaultColWidth="8.85546875"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255</v>
      </c>
      <c r="B2" s="6"/>
      <c r="D2" s="6"/>
      <c r="E2" s="6"/>
      <c r="F2" s="17"/>
      <c r="G2" s="17"/>
      <c r="H2" s="17"/>
      <c r="I2" s="17"/>
    </row>
    <row r="3" spans="1:12" ht="15.75" x14ac:dyDescent="0.25">
      <c r="A3" s="20" t="s">
        <v>272</v>
      </c>
      <c r="B3" s="3"/>
      <c r="C3" s="3"/>
      <c r="D3" s="3"/>
      <c r="E3" s="3"/>
      <c r="F3" s="17"/>
      <c r="G3" s="17"/>
      <c r="H3" s="17"/>
      <c r="I3" s="17"/>
    </row>
    <row r="4" spans="1:12" x14ac:dyDescent="0.25">
      <c r="A4" s="3" t="s">
        <v>219</v>
      </c>
      <c r="B4" s="3"/>
      <c r="C4" s="3"/>
      <c r="D4" s="3"/>
      <c r="E4" s="3"/>
      <c r="F4" s="17"/>
      <c r="G4" s="17"/>
      <c r="H4" s="17"/>
      <c r="I4" s="17"/>
    </row>
    <row r="5" spans="1:12" x14ac:dyDescent="0.25">
      <c r="A5" s="3" t="s">
        <v>89</v>
      </c>
      <c r="B5" s="3"/>
      <c r="C5" s="3"/>
      <c r="D5" s="3"/>
      <c r="E5" s="3"/>
      <c r="F5" s="17"/>
      <c r="G5" s="17"/>
      <c r="H5" s="17"/>
      <c r="I5" s="17"/>
    </row>
    <row r="6" spans="1:12" x14ac:dyDescent="0.25">
      <c r="A6" s="3" t="s">
        <v>93</v>
      </c>
      <c r="B6" s="3"/>
      <c r="C6" s="3"/>
      <c r="D6" s="3"/>
      <c r="E6" s="3"/>
      <c r="F6" s="17"/>
      <c r="G6" s="17"/>
      <c r="H6" s="17"/>
      <c r="I6" s="17"/>
    </row>
    <row r="7" spans="1:12" x14ac:dyDescent="0.25">
      <c r="A7" s="7" t="s">
        <v>9</v>
      </c>
      <c r="B7" s="6"/>
      <c r="C7" s="3"/>
      <c r="D7" s="3"/>
      <c r="E7" s="3"/>
      <c r="F7" s="17"/>
      <c r="G7" s="17"/>
      <c r="H7" s="17"/>
      <c r="I7" s="17"/>
    </row>
    <row r="8" spans="1:12" x14ac:dyDescent="0.25">
      <c r="A8" s="51" t="s">
        <v>220</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60</v>
      </c>
      <c r="B15" s="38">
        <v>130000</v>
      </c>
      <c r="C15" s="38">
        <v>0</v>
      </c>
      <c r="D15" s="38">
        <v>5000</v>
      </c>
      <c r="E15" s="38">
        <v>0</v>
      </c>
      <c r="F15" s="38">
        <v>0</v>
      </c>
      <c r="G15" s="38">
        <v>0</v>
      </c>
      <c r="H15" s="38">
        <v>0</v>
      </c>
      <c r="I15" s="38">
        <f t="shared" ref="I15:I25" si="0">SUM(B15:H15)</f>
        <v>135000</v>
      </c>
      <c r="K15" s="4"/>
    </row>
    <row r="16" spans="1:12" x14ac:dyDescent="0.25">
      <c r="A16" s="38" t="s">
        <v>23</v>
      </c>
      <c r="B16" s="38">
        <v>0</v>
      </c>
      <c r="C16" s="38">
        <v>0</v>
      </c>
      <c r="D16" s="38">
        <v>0</v>
      </c>
      <c r="E16" s="38">
        <v>0</v>
      </c>
      <c r="F16" s="38">
        <v>0</v>
      </c>
      <c r="G16" s="38">
        <v>0</v>
      </c>
      <c r="H16" s="38">
        <v>0</v>
      </c>
      <c r="I16" s="38">
        <f t="shared" si="0"/>
        <v>0</v>
      </c>
      <c r="K16" s="4">
        <f>I20-I25</f>
        <v>0</v>
      </c>
      <c r="L16" t="s">
        <v>7</v>
      </c>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0</v>
      </c>
      <c r="C18" s="38">
        <v>0</v>
      </c>
      <c r="D18" s="38">
        <v>0</v>
      </c>
      <c r="E18" s="38">
        <v>0</v>
      </c>
      <c r="F18" s="38">
        <v>0</v>
      </c>
      <c r="G18" s="38">
        <v>0</v>
      </c>
      <c r="H18" s="38">
        <v>0</v>
      </c>
      <c r="I18" s="38">
        <f t="shared" si="0"/>
        <v>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130000</v>
      </c>
      <c r="C20" s="37">
        <f t="shared" si="1"/>
        <v>0</v>
      </c>
      <c r="D20" s="37">
        <f t="shared" si="1"/>
        <v>5000</v>
      </c>
      <c r="E20" s="37">
        <f t="shared" si="1"/>
        <v>0</v>
      </c>
      <c r="F20" s="37">
        <f t="shared" si="1"/>
        <v>0</v>
      </c>
      <c r="G20" s="37">
        <f t="shared" si="1"/>
        <v>0</v>
      </c>
      <c r="H20" s="37">
        <f t="shared" si="1"/>
        <v>0</v>
      </c>
      <c r="I20" s="37">
        <f t="shared" si="0"/>
        <v>135000</v>
      </c>
    </row>
    <row r="21" spans="1:11" ht="15" customHeight="1" x14ac:dyDescent="0.25">
      <c r="A21" s="38" t="s">
        <v>16</v>
      </c>
      <c r="B21" s="38">
        <v>0</v>
      </c>
      <c r="C21" s="38">
        <v>0</v>
      </c>
      <c r="D21" s="38">
        <v>5000</v>
      </c>
      <c r="E21" s="38">
        <v>0</v>
      </c>
      <c r="F21" s="38">
        <v>0</v>
      </c>
      <c r="G21" s="38">
        <v>0</v>
      </c>
      <c r="H21" s="38">
        <v>0</v>
      </c>
      <c r="I21" s="38">
        <f t="shared" si="0"/>
        <v>5000</v>
      </c>
    </row>
    <row r="22" spans="1:11" x14ac:dyDescent="0.25">
      <c r="A22" s="38" t="s">
        <v>13</v>
      </c>
      <c r="B22" s="38">
        <v>0</v>
      </c>
      <c r="C22" s="38">
        <v>0</v>
      </c>
      <c r="D22" s="38">
        <v>25000</v>
      </c>
      <c r="E22" s="38">
        <v>0</v>
      </c>
      <c r="F22" s="38">
        <v>0</v>
      </c>
      <c r="G22" s="38">
        <v>0</v>
      </c>
      <c r="H22" s="38">
        <v>0</v>
      </c>
      <c r="I22" s="38">
        <f t="shared" si="0"/>
        <v>25000</v>
      </c>
    </row>
    <row r="23" spans="1:11" x14ac:dyDescent="0.25">
      <c r="A23" s="38" t="s">
        <v>14</v>
      </c>
      <c r="B23" s="38">
        <v>0</v>
      </c>
      <c r="C23" s="38">
        <v>0</v>
      </c>
      <c r="D23" s="38">
        <v>105000</v>
      </c>
      <c r="E23" s="38">
        <v>0</v>
      </c>
      <c r="F23" s="38">
        <v>0</v>
      </c>
      <c r="G23" s="38">
        <v>0</v>
      </c>
      <c r="H23" s="38">
        <v>0</v>
      </c>
      <c r="I23" s="38">
        <f t="shared" si="0"/>
        <v>105000</v>
      </c>
    </row>
    <row r="24" spans="1:11" x14ac:dyDescent="0.25">
      <c r="A24" s="38" t="s">
        <v>15</v>
      </c>
      <c r="B24" s="38">
        <v>0</v>
      </c>
      <c r="C24" s="38">
        <v>0</v>
      </c>
      <c r="D24" s="38">
        <v>0</v>
      </c>
      <c r="E24" s="38">
        <v>0</v>
      </c>
      <c r="F24" s="38">
        <v>0</v>
      </c>
      <c r="G24" s="38">
        <v>0</v>
      </c>
      <c r="H24" s="38">
        <v>0</v>
      </c>
      <c r="I24" s="38">
        <f t="shared" si="0"/>
        <v>0</v>
      </c>
    </row>
    <row r="25" spans="1:11" s="35" customFormat="1" x14ac:dyDescent="0.25">
      <c r="A25" s="36" t="s">
        <v>0</v>
      </c>
      <c r="B25" s="37">
        <f t="shared" ref="B25:H25" si="2">SUM(B21:B24)</f>
        <v>0</v>
      </c>
      <c r="C25" s="37">
        <f t="shared" si="2"/>
        <v>0</v>
      </c>
      <c r="D25" s="37">
        <f t="shared" si="2"/>
        <v>135000</v>
      </c>
      <c r="E25" s="37">
        <f t="shared" si="2"/>
        <v>0</v>
      </c>
      <c r="F25" s="37">
        <f t="shared" si="2"/>
        <v>0</v>
      </c>
      <c r="G25" s="37">
        <f t="shared" si="2"/>
        <v>0</v>
      </c>
      <c r="H25" s="37">
        <f t="shared" si="2"/>
        <v>0</v>
      </c>
      <c r="I25" s="37">
        <f t="shared" si="0"/>
        <v>135000</v>
      </c>
    </row>
    <row r="26" spans="1:11" x14ac:dyDescent="0.25">
      <c r="A26" s="8"/>
      <c r="B26" s="8"/>
      <c r="C26" s="8"/>
      <c r="D26" s="8"/>
      <c r="E26" s="8"/>
      <c r="F26" s="3"/>
      <c r="G26" s="3"/>
      <c r="H26" s="3"/>
      <c r="I26" s="3"/>
    </row>
    <row r="27" spans="1:11" ht="9.9499999999999993" customHeight="1" x14ac:dyDescent="0.25">
      <c r="A27" s="3"/>
      <c r="B27" s="3"/>
      <c r="C27" s="3"/>
      <c r="D27" s="3"/>
      <c r="E27" s="3"/>
      <c r="F27" s="3"/>
      <c r="G27" s="3"/>
      <c r="H27" s="3"/>
      <c r="I27" s="3"/>
    </row>
    <row r="28" spans="1:11" ht="28.9" customHeight="1" x14ac:dyDescent="0.25">
      <c r="A28" s="18"/>
      <c r="B28" s="18"/>
      <c r="C28" s="10"/>
      <c r="D28" s="10"/>
      <c r="E28" s="10"/>
      <c r="F28" s="10"/>
      <c r="G28" s="10"/>
      <c r="H28" s="10"/>
      <c r="I28" s="13"/>
    </row>
    <row r="29" spans="1:11" ht="13.5" customHeight="1" x14ac:dyDescent="0.25">
      <c r="A29" s="19"/>
      <c r="B29" s="19"/>
      <c r="C29" s="31"/>
      <c r="D29" s="31"/>
      <c r="E29" s="31"/>
      <c r="F29" s="31"/>
      <c r="G29" s="31"/>
      <c r="H29" s="31"/>
      <c r="I29" s="31"/>
    </row>
    <row r="30" spans="1:11" ht="13.5" customHeight="1" x14ac:dyDescent="0.25">
      <c r="A30" s="19"/>
      <c r="B30" s="19"/>
      <c r="C30" s="31"/>
      <c r="D30" s="31"/>
      <c r="E30" s="31"/>
      <c r="F30" s="31"/>
      <c r="G30" s="31"/>
      <c r="H30" s="31"/>
      <c r="I30" s="31"/>
    </row>
    <row r="31" spans="1:11" ht="13.5" customHeight="1" x14ac:dyDescent="0.25">
      <c r="A31" s="19"/>
      <c r="B31" s="19"/>
      <c r="C31" s="31"/>
      <c r="D31" s="31"/>
      <c r="E31" s="31"/>
      <c r="F31" s="31"/>
      <c r="G31" s="31"/>
      <c r="H31" s="31"/>
      <c r="I31" s="31"/>
    </row>
    <row r="32" spans="1:11" ht="13.5" customHeight="1" x14ac:dyDescent="0.25">
      <c r="A32" s="19"/>
      <c r="B32" s="19"/>
      <c r="C32" s="31"/>
      <c r="D32" s="31"/>
      <c r="E32" s="31"/>
      <c r="F32" s="31"/>
      <c r="G32" s="31"/>
      <c r="H32" s="31"/>
      <c r="I32" s="31"/>
    </row>
    <row r="33" spans="1:9" ht="13.5" customHeight="1" x14ac:dyDescent="0.25">
      <c r="A33" s="19"/>
      <c r="B33" s="19"/>
      <c r="C33" s="31"/>
      <c r="D33" s="31"/>
      <c r="E33" s="31"/>
      <c r="F33" s="31"/>
      <c r="G33" s="31"/>
      <c r="H33" s="31"/>
      <c r="I33" s="31"/>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000-000000000000}">
          <x14:formula1>
            <xm:f>'S:\!BUDGET 2017\!OLD\[FY 17 Budget Utility Services CIP Projects 4.25.16 entry doc - AFTER SORTING.xlsx]DROPDOWN INFO - DO NOT CHANGE'!#REF!</xm:f>
          </x14:formula1>
          <xm:sqref>A29:B30 A32:B33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4"/>
  <sheetViews>
    <sheetView view="pageBreakPreview" zoomScaleNormal="100" zoomScaleSheetLayoutView="100" workbookViewId="0">
      <selection activeCell="A37" sqref="A37"/>
    </sheetView>
  </sheetViews>
  <sheetFormatPr defaultColWidth="8.85546875" defaultRowHeight="15" x14ac:dyDescent="0.25"/>
  <cols>
    <col min="1" max="1" width="29.42578125" style="12" customWidth="1"/>
    <col min="2" max="2" width="11.7109375" style="12" bestFit="1" customWidth="1"/>
    <col min="3" max="5" width="10" style="12" bestFit="1" customWidth="1"/>
    <col min="6" max="6" width="9.85546875" style="12" customWidth="1"/>
    <col min="7" max="7" width="13.5703125" style="12" bestFit="1" customWidth="1"/>
    <col min="8" max="8" width="14"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255</v>
      </c>
      <c r="B2" s="6"/>
      <c r="D2" s="6"/>
      <c r="E2" s="6"/>
      <c r="F2" s="17"/>
      <c r="G2" s="17"/>
      <c r="H2" s="17"/>
      <c r="I2" s="17"/>
    </row>
    <row r="3" spans="1:12" ht="15.75" x14ac:dyDescent="0.25">
      <c r="A3" s="20" t="s">
        <v>257</v>
      </c>
      <c r="B3" s="3"/>
      <c r="C3" s="3"/>
      <c r="D3" s="3"/>
      <c r="E3" s="3"/>
      <c r="F3" s="17"/>
      <c r="G3" s="17"/>
      <c r="H3" s="17"/>
      <c r="I3" s="17"/>
    </row>
    <row r="4" spans="1:12" x14ac:dyDescent="0.25">
      <c r="A4" s="3" t="s">
        <v>197</v>
      </c>
      <c r="B4" s="3"/>
      <c r="C4" s="3"/>
      <c r="D4" s="3"/>
      <c r="E4" s="3"/>
      <c r="F4" s="17"/>
      <c r="G4" s="17"/>
      <c r="H4" s="17"/>
      <c r="I4" s="17"/>
    </row>
    <row r="5" spans="1:12" x14ac:dyDescent="0.25">
      <c r="A5" s="3" t="s">
        <v>71</v>
      </c>
      <c r="B5" s="3"/>
      <c r="C5" s="3"/>
      <c r="D5" s="3"/>
      <c r="E5" s="3"/>
      <c r="F5" s="17"/>
      <c r="G5" s="17"/>
      <c r="H5" s="17"/>
      <c r="I5" s="17"/>
    </row>
    <row r="6" spans="1:12" x14ac:dyDescent="0.25">
      <c r="A6" s="3" t="s">
        <v>72</v>
      </c>
      <c r="B6" s="3"/>
      <c r="C6" s="3"/>
      <c r="D6" s="3"/>
      <c r="E6" s="3"/>
      <c r="F6" s="17"/>
      <c r="G6" s="17"/>
      <c r="H6" s="17"/>
      <c r="I6" s="17"/>
    </row>
    <row r="7" spans="1:12" x14ac:dyDescent="0.25">
      <c r="A7" s="7" t="s">
        <v>9</v>
      </c>
      <c r="B7" s="6"/>
      <c r="C7" s="3"/>
      <c r="D7" s="3"/>
      <c r="E7" s="3"/>
      <c r="F7" s="17"/>
      <c r="G7" s="17"/>
      <c r="H7" s="17"/>
      <c r="I7" s="17"/>
    </row>
    <row r="8" spans="1:12" x14ac:dyDescent="0.25">
      <c r="A8" s="51" t="s">
        <v>372</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18"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60</v>
      </c>
      <c r="B15" s="38">
        <v>50000</v>
      </c>
      <c r="C15" s="38">
        <v>303500</v>
      </c>
      <c r="D15" s="38">
        <v>0</v>
      </c>
      <c r="E15" s="38">
        <v>100000</v>
      </c>
      <c r="F15" s="38">
        <v>500000</v>
      </c>
      <c r="G15" s="38">
        <v>500000</v>
      </c>
      <c r="H15" s="38">
        <v>0</v>
      </c>
      <c r="I15" s="38">
        <f t="shared" ref="I15:I25" si="0">SUM(B15:H15)</f>
        <v>1453500</v>
      </c>
      <c r="K15" s="4"/>
    </row>
    <row r="16" spans="1:12" x14ac:dyDescent="0.25">
      <c r="A16" s="38" t="s">
        <v>23</v>
      </c>
      <c r="B16" s="38">
        <v>0</v>
      </c>
      <c r="C16" s="38">
        <v>0</v>
      </c>
      <c r="D16" s="38">
        <v>0</v>
      </c>
      <c r="E16" s="38">
        <v>0</v>
      </c>
      <c r="F16" s="38">
        <v>0</v>
      </c>
      <c r="G16" s="38">
        <v>0</v>
      </c>
      <c r="H16" s="38">
        <v>0</v>
      </c>
      <c r="I16" s="38">
        <f t="shared" si="0"/>
        <v>0</v>
      </c>
      <c r="K16" s="4">
        <f>I20-I25</f>
        <v>0</v>
      </c>
      <c r="L16" t="s">
        <v>7</v>
      </c>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0</v>
      </c>
      <c r="C18" s="38">
        <v>0</v>
      </c>
      <c r="D18" s="38">
        <v>0</v>
      </c>
      <c r="E18" s="38">
        <v>0</v>
      </c>
      <c r="F18" s="38">
        <v>0</v>
      </c>
      <c r="G18" s="38">
        <v>0</v>
      </c>
      <c r="H18" s="38">
        <v>0</v>
      </c>
      <c r="I18" s="38">
        <f t="shared" si="0"/>
        <v>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50000</v>
      </c>
      <c r="C20" s="37">
        <f t="shared" si="1"/>
        <v>303500</v>
      </c>
      <c r="D20" s="37">
        <f t="shared" si="1"/>
        <v>0</v>
      </c>
      <c r="E20" s="37">
        <f t="shared" si="1"/>
        <v>100000</v>
      </c>
      <c r="F20" s="37">
        <f t="shared" si="1"/>
        <v>500000</v>
      </c>
      <c r="G20" s="37">
        <f t="shared" si="1"/>
        <v>500000</v>
      </c>
      <c r="H20" s="37">
        <f t="shared" si="1"/>
        <v>0</v>
      </c>
      <c r="I20" s="37">
        <f t="shared" si="0"/>
        <v>1453500</v>
      </c>
    </row>
    <row r="21" spans="1:11" ht="15" customHeight="1" x14ac:dyDescent="0.25">
      <c r="A21" s="38" t="s">
        <v>16</v>
      </c>
      <c r="B21" s="38">
        <v>0</v>
      </c>
      <c r="C21" s="38">
        <v>50000</v>
      </c>
      <c r="D21" s="38">
        <v>250000</v>
      </c>
      <c r="E21" s="38">
        <v>0</v>
      </c>
      <c r="F21" s="38">
        <v>0</v>
      </c>
      <c r="G21" s="38">
        <v>0</v>
      </c>
      <c r="H21" s="38">
        <v>0</v>
      </c>
      <c r="I21" s="38">
        <f t="shared" si="0"/>
        <v>300000</v>
      </c>
    </row>
    <row r="22" spans="1:11" x14ac:dyDescent="0.25">
      <c r="A22" s="38" t="s">
        <v>13</v>
      </c>
      <c r="B22" s="38">
        <v>0</v>
      </c>
      <c r="C22" s="38">
        <v>3500</v>
      </c>
      <c r="D22" s="38">
        <v>72980</v>
      </c>
      <c r="E22" s="38">
        <v>0</v>
      </c>
      <c r="F22" s="38">
        <v>60000</v>
      </c>
      <c r="G22" s="38">
        <v>0</v>
      </c>
      <c r="H22" s="38">
        <v>0</v>
      </c>
      <c r="I22" s="38">
        <f t="shared" si="0"/>
        <v>136480</v>
      </c>
    </row>
    <row r="23" spans="1:11" x14ac:dyDescent="0.25">
      <c r="A23" s="38" t="s">
        <v>14</v>
      </c>
      <c r="B23" s="38">
        <v>0</v>
      </c>
      <c r="C23" s="38">
        <v>0</v>
      </c>
      <c r="D23" s="38">
        <v>0</v>
      </c>
      <c r="E23" s="38">
        <v>0</v>
      </c>
      <c r="F23" s="38">
        <v>0</v>
      </c>
      <c r="G23" s="38">
        <v>1017020</v>
      </c>
      <c r="H23" s="38">
        <v>0</v>
      </c>
      <c r="I23" s="38">
        <f t="shared" si="0"/>
        <v>1017020</v>
      </c>
    </row>
    <row r="24" spans="1:11" x14ac:dyDescent="0.25">
      <c r="A24" s="38" t="s">
        <v>15</v>
      </c>
      <c r="B24" s="38">
        <v>0</v>
      </c>
      <c r="C24" s="38">
        <v>0</v>
      </c>
      <c r="D24" s="38">
        <v>0</v>
      </c>
      <c r="E24" s="38">
        <v>0</v>
      </c>
      <c r="F24" s="38">
        <v>0</v>
      </c>
      <c r="G24" s="38">
        <v>0</v>
      </c>
      <c r="H24" s="38">
        <v>0</v>
      </c>
      <c r="I24" s="38">
        <f t="shared" si="0"/>
        <v>0</v>
      </c>
    </row>
    <row r="25" spans="1:11" s="35" customFormat="1" x14ac:dyDescent="0.25">
      <c r="A25" s="36" t="s">
        <v>0</v>
      </c>
      <c r="B25" s="37">
        <f t="shared" ref="B25:H25" si="2">SUM(B21:B24)</f>
        <v>0</v>
      </c>
      <c r="C25" s="37">
        <f t="shared" si="2"/>
        <v>53500</v>
      </c>
      <c r="D25" s="37">
        <f t="shared" si="2"/>
        <v>322980</v>
      </c>
      <c r="E25" s="37">
        <f t="shared" si="2"/>
        <v>0</v>
      </c>
      <c r="F25" s="37">
        <f t="shared" si="2"/>
        <v>60000</v>
      </c>
      <c r="G25" s="37">
        <f t="shared" si="2"/>
        <v>1017020</v>
      </c>
      <c r="H25" s="37">
        <f t="shared" si="2"/>
        <v>0</v>
      </c>
      <c r="I25" s="37">
        <f t="shared" si="0"/>
        <v>1453500</v>
      </c>
    </row>
    <row r="26" spans="1:11" x14ac:dyDescent="0.25">
      <c r="A26" s="8"/>
      <c r="B26" s="8"/>
      <c r="C26" s="8"/>
      <c r="D26" s="8"/>
      <c r="E26" s="8"/>
      <c r="F26" s="9"/>
      <c r="G26" s="9"/>
      <c r="H26" s="2"/>
      <c r="I26" s="1"/>
    </row>
    <row r="27" spans="1:11" x14ac:dyDescent="0.25">
      <c r="A27" s="8"/>
      <c r="B27" s="8"/>
      <c r="C27" s="8"/>
      <c r="D27" s="8"/>
      <c r="E27" s="8"/>
      <c r="F27" s="3"/>
      <c r="G27" s="3"/>
      <c r="H27" s="3"/>
      <c r="I27" s="3"/>
    </row>
    <row r="28" spans="1:11" ht="9.9499999999999993" customHeight="1" x14ac:dyDescent="0.25">
      <c r="A28" s="3"/>
      <c r="B28" s="3"/>
      <c r="C28" s="3"/>
      <c r="D28" s="3"/>
      <c r="E28" s="3"/>
      <c r="F28" s="3"/>
      <c r="G28" s="3"/>
      <c r="H28" s="3"/>
      <c r="I28" s="3"/>
    </row>
    <row r="29" spans="1:11" ht="28.9" customHeight="1" x14ac:dyDescent="0.25">
      <c r="A29" s="18"/>
      <c r="B29" s="18"/>
      <c r="C29" s="10"/>
      <c r="D29" s="10"/>
      <c r="E29" s="10"/>
      <c r="F29" s="10"/>
      <c r="G29" s="10"/>
      <c r="H29" s="10"/>
      <c r="I29" s="13"/>
    </row>
    <row r="30" spans="1:11" ht="13.5" customHeight="1" x14ac:dyDescent="0.25">
      <c r="A30" s="19"/>
      <c r="B30" s="19"/>
      <c r="C30" s="31"/>
      <c r="D30" s="31"/>
      <c r="E30" s="31"/>
      <c r="F30" s="31"/>
      <c r="G30" s="31"/>
      <c r="H30" s="31"/>
      <c r="I30" s="31"/>
    </row>
    <row r="31" spans="1:11" ht="13.5" customHeight="1" x14ac:dyDescent="0.25">
      <c r="A31" s="19"/>
      <c r="B31" s="19"/>
      <c r="C31" s="31"/>
      <c r="D31" s="31"/>
      <c r="E31" s="31"/>
      <c r="F31" s="31"/>
      <c r="G31" s="31"/>
      <c r="H31" s="31"/>
      <c r="I31" s="31"/>
    </row>
    <row r="32" spans="1:11" ht="13.5" customHeight="1" x14ac:dyDescent="0.25">
      <c r="A32" s="19"/>
      <c r="B32" s="19"/>
      <c r="C32" s="31"/>
      <c r="D32" s="31"/>
      <c r="E32" s="31"/>
      <c r="F32" s="31"/>
      <c r="G32" s="31"/>
      <c r="H32" s="31"/>
      <c r="I32" s="31"/>
    </row>
    <row r="33" spans="1:9" ht="13.5" customHeight="1" x14ac:dyDescent="0.25">
      <c r="A33" s="19"/>
      <c r="B33" s="19"/>
      <c r="C33" s="31"/>
      <c r="D33" s="31"/>
      <c r="E33" s="31"/>
      <c r="F33" s="31"/>
      <c r="G33" s="31"/>
      <c r="H33" s="31"/>
      <c r="I33" s="31"/>
    </row>
    <row r="34" spans="1:9" ht="13.5" customHeight="1" x14ac:dyDescent="0.25">
      <c r="A34" s="19"/>
      <c r="B34" s="19"/>
      <c r="C34" s="31"/>
      <c r="D34" s="31"/>
      <c r="E34" s="31"/>
      <c r="F34" s="31"/>
      <c r="G34" s="31"/>
      <c r="H34" s="31"/>
      <c r="I34" s="31"/>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1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33"/>
  <sheetViews>
    <sheetView view="pageBreakPreview" zoomScaleNormal="100" zoomScaleSheetLayoutView="100" workbookViewId="0">
      <selection activeCell="D16" sqref="D16"/>
    </sheetView>
  </sheetViews>
  <sheetFormatPr defaultColWidth="8.85546875"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255</v>
      </c>
      <c r="B2" s="6"/>
      <c r="D2" s="6"/>
      <c r="E2" s="6"/>
      <c r="F2" s="17"/>
      <c r="G2" s="17"/>
      <c r="H2" s="17"/>
      <c r="I2" s="17"/>
    </row>
    <row r="3" spans="1:12" ht="15.75" x14ac:dyDescent="0.25">
      <c r="A3" s="20" t="s">
        <v>273</v>
      </c>
      <c r="B3" s="3"/>
      <c r="D3" s="3"/>
      <c r="E3" s="3"/>
      <c r="F3" s="17"/>
      <c r="G3" s="17"/>
      <c r="H3" s="17"/>
      <c r="I3" s="17"/>
    </row>
    <row r="4" spans="1:12" x14ac:dyDescent="0.25">
      <c r="A4" s="3" t="s">
        <v>221</v>
      </c>
      <c r="B4" s="3"/>
      <c r="C4" s="3"/>
      <c r="D4" s="3"/>
      <c r="E4" s="3"/>
      <c r="F4" s="17"/>
      <c r="G4" s="17"/>
      <c r="H4" s="17"/>
      <c r="I4" s="17"/>
    </row>
    <row r="5" spans="1:12" x14ac:dyDescent="0.25">
      <c r="A5" s="3" t="s">
        <v>94</v>
      </c>
      <c r="B5" s="3"/>
      <c r="C5" s="3"/>
      <c r="D5" s="3"/>
      <c r="E5" s="3"/>
      <c r="F5" s="17"/>
      <c r="G5" s="17"/>
      <c r="H5" s="17"/>
      <c r="I5" s="17"/>
    </row>
    <row r="6" spans="1:12" x14ac:dyDescent="0.25">
      <c r="A6" s="3" t="s">
        <v>95</v>
      </c>
      <c r="B6" s="3"/>
      <c r="C6" s="3"/>
      <c r="D6" s="3"/>
      <c r="E6" s="3"/>
      <c r="F6" s="17"/>
      <c r="G6" s="17"/>
      <c r="H6" s="17"/>
      <c r="I6" s="17"/>
    </row>
    <row r="7" spans="1:12" x14ac:dyDescent="0.25">
      <c r="A7" s="7" t="s">
        <v>9</v>
      </c>
      <c r="B7" s="6"/>
      <c r="C7" s="3"/>
      <c r="D7" s="3"/>
      <c r="E7" s="3"/>
      <c r="F7" s="17"/>
      <c r="G7" s="17"/>
      <c r="H7" s="17"/>
      <c r="I7" s="17"/>
    </row>
    <row r="8" spans="1:12" x14ac:dyDescent="0.25">
      <c r="A8" s="51" t="s">
        <v>222</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20.25"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60</v>
      </c>
      <c r="B15" s="38">
        <v>1115378</v>
      </c>
      <c r="C15" s="38">
        <v>140000</v>
      </c>
      <c r="D15" s="38">
        <v>0</v>
      </c>
      <c r="E15" s="38">
        <v>0</v>
      </c>
      <c r="F15" s="38">
        <v>0</v>
      </c>
      <c r="G15" s="38">
        <v>0</v>
      </c>
      <c r="H15" s="38">
        <v>0</v>
      </c>
      <c r="I15" s="38">
        <f t="shared" ref="I15:I25" si="0">SUM(B15:H15)</f>
        <v>1255378</v>
      </c>
      <c r="K15" s="4"/>
    </row>
    <row r="16" spans="1:12" x14ac:dyDescent="0.25">
      <c r="A16" s="38" t="s">
        <v>23</v>
      </c>
      <c r="B16" s="38">
        <v>0</v>
      </c>
      <c r="C16" s="38">
        <v>0</v>
      </c>
      <c r="D16" s="38">
        <v>0</v>
      </c>
      <c r="E16" s="38">
        <v>0</v>
      </c>
      <c r="F16" s="38">
        <v>0</v>
      </c>
      <c r="G16" s="38">
        <v>0</v>
      </c>
      <c r="H16" s="38">
        <v>0</v>
      </c>
      <c r="I16" s="38">
        <f t="shared" si="0"/>
        <v>0</v>
      </c>
      <c r="K16" s="4">
        <f>I20-I25</f>
        <v>0</v>
      </c>
      <c r="L16" t="s">
        <v>7</v>
      </c>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556100</v>
      </c>
      <c r="C18" s="38">
        <v>0</v>
      </c>
      <c r="D18" s="38">
        <v>0</v>
      </c>
      <c r="E18" s="38">
        <v>0</v>
      </c>
      <c r="F18" s="38">
        <v>0</v>
      </c>
      <c r="G18" s="38">
        <v>0</v>
      </c>
      <c r="H18" s="38">
        <v>0</v>
      </c>
      <c r="I18" s="38">
        <f t="shared" si="0"/>
        <v>556100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1671478</v>
      </c>
      <c r="C20" s="37">
        <f t="shared" si="1"/>
        <v>140000</v>
      </c>
      <c r="D20" s="37">
        <f t="shared" si="1"/>
        <v>0</v>
      </c>
      <c r="E20" s="37">
        <f t="shared" si="1"/>
        <v>0</v>
      </c>
      <c r="F20" s="37">
        <f t="shared" si="1"/>
        <v>0</v>
      </c>
      <c r="G20" s="37">
        <f t="shared" si="1"/>
        <v>0</v>
      </c>
      <c r="H20" s="37">
        <f t="shared" si="1"/>
        <v>0</v>
      </c>
      <c r="I20" s="37">
        <f t="shared" si="0"/>
        <v>1811478</v>
      </c>
    </row>
    <row r="21" spans="1:11" ht="15" customHeight="1" x14ac:dyDescent="0.25">
      <c r="A21" s="38" t="s">
        <v>16</v>
      </c>
      <c r="B21" s="38">
        <v>517668</v>
      </c>
      <c r="C21" s="38">
        <v>0</v>
      </c>
      <c r="D21" s="38">
        <v>0</v>
      </c>
      <c r="E21" s="38">
        <v>0</v>
      </c>
      <c r="F21" s="38">
        <v>0</v>
      </c>
      <c r="G21" s="38">
        <v>0</v>
      </c>
      <c r="H21" s="38">
        <v>0</v>
      </c>
      <c r="I21" s="38">
        <f t="shared" si="0"/>
        <v>517668</v>
      </c>
    </row>
    <row r="22" spans="1:11" x14ac:dyDescent="0.25">
      <c r="A22" s="38" t="s">
        <v>13</v>
      </c>
      <c r="B22" s="38">
        <v>0</v>
      </c>
      <c r="C22" s="38">
        <v>15000</v>
      </c>
      <c r="D22" s="38">
        <v>0</v>
      </c>
      <c r="E22" s="38">
        <v>0</v>
      </c>
      <c r="F22" s="38">
        <v>0</v>
      </c>
      <c r="G22" s="38">
        <v>0</v>
      </c>
      <c r="H22" s="38">
        <v>0</v>
      </c>
      <c r="I22" s="38">
        <f t="shared" si="0"/>
        <v>15000</v>
      </c>
    </row>
    <row r="23" spans="1:11" x14ac:dyDescent="0.25">
      <c r="A23" s="38" t="s">
        <v>14</v>
      </c>
      <c r="B23" s="38">
        <v>50629</v>
      </c>
      <c r="C23" s="38">
        <v>250000</v>
      </c>
      <c r="D23" s="38">
        <v>978181</v>
      </c>
      <c r="E23" s="38">
        <v>0</v>
      </c>
      <c r="F23" s="38">
        <v>0</v>
      </c>
      <c r="G23" s="38">
        <v>0</v>
      </c>
      <c r="H23" s="38">
        <v>0</v>
      </c>
      <c r="I23" s="38">
        <f t="shared" si="0"/>
        <v>1278810</v>
      </c>
    </row>
    <row r="24" spans="1:11" x14ac:dyDescent="0.25">
      <c r="A24" s="38" t="s">
        <v>15</v>
      </c>
      <c r="B24" s="38">
        <v>0</v>
      </c>
      <c r="C24" s="38">
        <v>0</v>
      </c>
      <c r="D24" s="38">
        <v>0</v>
      </c>
      <c r="E24" s="38">
        <v>0</v>
      </c>
      <c r="F24" s="38">
        <v>0</v>
      </c>
      <c r="G24" s="38">
        <v>0</v>
      </c>
      <c r="H24" s="38">
        <v>0</v>
      </c>
      <c r="I24" s="38">
        <f t="shared" si="0"/>
        <v>0</v>
      </c>
    </row>
    <row r="25" spans="1:11" s="35" customFormat="1" x14ac:dyDescent="0.25">
      <c r="A25" s="36" t="s">
        <v>0</v>
      </c>
      <c r="B25" s="37">
        <f t="shared" ref="B25:H25" si="2">SUM(B21:B24)</f>
        <v>568297</v>
      </c>
      <c r="C25" s="37">
        <f t="shared" si="2"/>
        <v>265000</v>
      </c>
      <c r="D25" s="37">
        <f t="shared" si="2"/>
        <v>978181</v>
      </c>
      <c r="E25" s="37">
        <f t="shared" si="2"/>
        <v>0</v>
      </c>
      <c r="F25" s="37">
        <f t="shared" si="2"/>
        <v>0</v>
      </c>
      <c r="G25" s="37">
        <f t="shared" si="2"/>
        <v>0</v>
      </c>
      <c r="H25" s="37">
        <f t="shared" si="2"/>
        <v>0</v>
      </c>
      <c r="I25" s="37">
        <f t="shared" si="0"/>
        <v>1811478</v>
      </c>
    </row>
    <row r="26" spans="1:11" x14ac:dyDescent="0.25">
      <c r="A26" s="8"/>
      <c r="B26" s="8"/>
      <c r="C26" s="8"/>
      <c r="D26" s="8"/>
      <c r="E26" s="8"/>
      <c r="F26" s="3"/>
      <c r="G26" s="3"/>
      <c r="H26" s="3"/>
      <c r="I26" s="3"/>
    </row>
    <row r="27" spans="1:11" ht="9.9499999999999993" customHeight="1" x14ac:dyDescent="0.25">
      <c r="A27" s="3"/>
      <c r="B27" s="3"/>
      <c r="C27" s="3"/>
      <c r="D27" s="3"/>
      <c r="E27" s="3"/>
      <c r="F27" s="3"/>
      <c r="G27" s="3"/>
      <c r="H27" s="3"/>
      <c r="I27" s="3"/>
    </row>
    <row r="28" spans="1:11" ht="28.9" customHeight="1" x14ac:dyDescent="0.25">
      <c r="A28" s="18"/>
      <c r="B28" s="18"/>
      <c r="C28" s="10"/>
      <c r="D28" s="10"/>
      <c r="E28" s="10"/>
      <c r="F28" s="10"/>
      <c r="G28" s="10"/>
      <c r="H28" s="10"/>
      <c r="I28" s="13"/>
    </row>
    <row r="29" spans="1:11" ht="13.5" customHeight="1" x14ac:dyDescent="0.25">
      <c r="A29" s="19"/>
      <c r="B29" s="19"/>
      <c r="C29" s="31"/>
      <c r="D29" s="31"/>
      <c r="E29" s="31"/>
      <c r="F29" s="31"/>
      <c r="G29" s="31"/>
      <c r="H29" s="31"/>
      <c r="I29" s="31"/>
    </row>
    <row r="30" spans="1:11" ht="13.5" customHeight="1" x14ac:dyDescent="0.25">
      <c r="A30" s="19"/>
      <c r="B30" s="19"/>
      <c r="C30" s="31"/>
      <c r="D30" s="31"/>
      <c r="E30" s="31"/>
      <c r="F30" s="31"/>
      <c r="G30" s="31"/>
      <c r="H30" s="31"/>
      <c r="I30" s="31"/>
    </row>
    <row r="31" spans="1:11" ht="13.5" customHeight="1" x14ac:dyDescent="0.25">
      <c r="A31" s="19"/>
      <c r="B31" s="19"/>
      <c r="C31" s="31"/>
      <c r="D31" s="31"/>
      <c r="E31" s="31"/>
      <c r="F31" s="31"/>
      <c r="G31" s="31"/>
      <c r="H31" s="31"/>
      <c r="I31" s="31"/>
    </row>
    <row r="32" spans="1:11" ht="13.5" customHeight="1" x14ac:dyDescent="0.25">
      <c r="A32" s="19"/>
      <c r="B32" s="19"/>
      <c r="C32" s="31"/>
      <c r="D32" s="31"/>
      <c r="E32" s="31"/>
      <c r="F32" s="31"/>
      <c r="G32" s="31"/>
      <c r="H32" s="31"/>
      <c r="I32" s="31"/>
    </row>
    <row r="33" spans="1:9" ht="13.5" customHeight="1" x14ac:dyDescent="0.25">
      <c r="A33" s="19"/>
      <c r="B33" s="19"/>
      <c r="C33" s="31"/>
      <c r="D33" s="31"/>
      <c r="E33" s="31"/>
      <c r="F33" s="31"/>
      <c r="G33" s="31"/>
      <c r="H33" s="31"/>
      <c r="I33" s="31"/>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100-000000000000}">
          <x14:formula1>
            <xm:f>'S:\!BUDGET 2017\!OLD\[FY 17 Budget Utility Services CIP Projects 4.25.16 entry doc - AFTER SORTING.xlsx]DROPDOWN INFO - DO NOT CHANGE'!#REF!</xm:f>
          </x14:formula1>
          <xm:sqref>A29:B30 A32:B33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34"/>
  <sheetViews>
    <sheetView view="pageBreakPreview" zoomScale="110" zoomScaleNormal="100" zoomScaleSheetLayoutView="110" workbookViewId="0">
      <selection activeCell="E24" sqref="E24"/>
    </sheetView>
  </sheetViews>
  <sheetFormatPr defaultColWidth="8.85546875"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255</v>
      </c>
      <c r="B2" s="6"/>
      <c r="D2" s="6"/>
      <c r="E2" s="6"/>
      <c r="F2" s="17"/>
      <c r="G2" s="17"/>
      <c r="H2" s="17"/>
      <c r="I2" s="17"/>
    </row>
    <row r="3" spans="1:12" ht="15.75" x14ac:dyDescent="0.25">
      <c r="A3" s="20" t="s">
        <v>274</v>
      </c>
      <c r="B3" s="3"/>
      <c r="C3" s="3"/>
      <c r="D3" s="3"/>
      <c r="E3" s="3"/>
      <c r="F3" s="17"/>
      <c r="G3" s="17"/>
      <c r="H3" s="17"/>
      <c r="I3" s="17"/>
    </row>
    <row r="4" spans="1:12" x14ac:dyDescent="0.25">
      <c r="A4" s="3" t="s">
        <v>223</v>
      </c>
      <c r="B4" s="3"/>
      <c r="C4" s="3"/>
      <c r="D4" s="3"/>
      <c r="E4" s="3"/>
      <c r="F4" s="17"/>
      <c r="G4" s="17"/>
      <c r="H4" s="17"/>
      <c r="I4" s="17"/>
    </row>
    <row r="5" spans="1:12" x14ac:dyDescent="0.25">
      <c r="A5" s="3" t="s">
        <v>96</v>
      </c>
      <c r="B5" s="3"/>
      <c r="C5" s="3"/>
      <c r="D5" s="3"/>
      <c r="E5" s="3"/>
      <c r="F5" s="17"/>
      <c r="G5" s="17"/>
      <c r="H5" s="17"/>
      <c r="I5" s="17"/>
    </row>
    <row r="6" spans="1:12" x14ac:dyDescent="0.25">
      <c r="A6" s="3" t="s">
        <v>97</v>
      </c>
      <c r="B6" s="3"/>
      <c r="C6" s="3"/>
      <c r="D6" s="3"/>
      <c r="E6" s="3"/>
      <c r="F6" s="17"/>
      <c r="G6" s="17"/>
      <c r="H6" s="17"/>
      <c r="I6" s="17"/>
    </row>
    <row r="7" spans="1:12" x14ac:dyDescent="0.25">
      <c r="A7" s="7" t="s">
        <v>9</v>
      </c>
      <c r="B7" s="6"/>
      <c r="C7" s="3"/>
      <c r="D7" s="3"/>
      <c r="E7" s="3"/>
      <c r="F7" s="17"/>
      <c r="G7" s="17"/>
      <c r="H7" s="17"/>
      <c r="I7" s="17"/>
    </row>
    <row r="8" spans="1:12" x14ac:dyDescent="0.25">
      <c r="A8" s="51" t="s">
        <v>224</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60</v>
      </c>
      <c r="B15" s="38">
        <v>0</v>
      </c>
      <c r="C15" s="38">
        <v>201000</v>
      </c>
      <c r="D15" s="38">
        <v>0</v>
      </c>
      <c r="E15" s="38">
        <v>10000</v>
      </c>
      <c r="F15" s="38">
        <v>0</v>
      </c>
      <c r="G15" s="38">
        <v>0</v>
      </c>
      <c r="H15" s="38">
        <v>0</v>
      </c>
      <c r="I15" s="38">
        <f t="shared" ref="I15:I25" si="0">SUM(B15:H15)</f>
        <v>211000</v>
      </c>
      <c r="K15" s="4"/>
    </row>
    <row r="16" spans="1:12" x14ac:dyDescent="0.25">
      <c r="A16" s="38" t="s">
        <v>23</v>
      </c>
      <c r="B16" s="38">
        <v>0</v>
      </c>
      <c r="C16" s="38">
        <v>0</v>
      </c>
      <c r="D16" s="38">
        <v>0</v>
      </c>
      <c r="E16" s="38">
        <v>0</v>
      </c>
      <c r="F16" s="38">
        <v>0</v>
      </c>
      <c r="G16" s="38">
        <v>0</v>
      </c>
      <c r="H16" s="38">
        <v>0</v>
      </c>
      <c r="I16" s="38">
        <f t="shared" si="0"/>
        <v>0</v>
      </c>
      <c r="K16" s="4">
        <f>I20-I25</f>
        <v>0</v>
      </c>
      <c r="L16" t="s">
        <v>7</v>
      </c>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0</v>
      </c>
      <c r="C18" s="38">
        <v>0</v>
      </c>
      <c r="D18" s="38">
        <v>0</v>
      </c>
      <c r="E18" s="38">
        <v>0</v>
      </c>
      <c r="F18" s="38">
        <v>0</v>
      </c>
      <c r="G18" s="38">
        <v>0</v>
      </c>
      <c r="H18" s="38">
        <v>0</v>
      </c>
      <c r="I18" s="38">
        <f t="shared" si="0"/>
        <v>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0</v>
      </c>
      <c r="C20" s="37">
        <f t="shared" si="1"/>
        <v>201000</v>
      </c>
      <c r="D20" s="37">
        <f t="shared" si="1"/>
        <v>0</v>
      </c>
      <c r="E20" s="37">
        <f t="shared" si="1"/>
        <v>10000</v>
      </c>
      <c r="F20" s="37">
        <f t="shared" si="1"/>
        <v>0</v>
      </c>
      <c r="G20" s="37">
        <f t="shared" si="1"/>
        <v>0</v>
      </c>
      <c r="H20" s="37">
        <f t="shared" si="1"/>
        <v>0</v>
      </c>
      <c r="I20" s="37">
        <f t="shared" si="0"/>
        <v>211000</v>
      </c>
    </row>
    <row r="21" spans="1:11" ht="15" customHeight="1" x14ac:dyDescent="0.25">
      <c r="A21" s="38" t="s">
        <v>16</v>
      </c>
      <c r="B21" s="38">
        <v>0</v>
      </c>
      <c r="C21" s="38">
        <v>0</v>
      </c>
      <c r="D21" s="38">
        <v>25000</v>
      </c>
      <c r="E21" s="38">
        <v>0</v>
      </c>
      <c r="F21" s="38">
        <v>0</v>
      </c>
      <c r="G21" s="38">
        <v>0</v>
      </c>
      <c r="H21" s="38">
        <v>0</v>
      </c>
      <c r="I21" s="38">
        <f t="shared" si="0"/>
        <v>25000</v>
      </c>
    </row>
    <row r="22" spans="1:11" x14ac:dyDescent="0.25">
      <c r="A22" s="38" t="s">
        <v>13</v>
      </c>
      <c r="B22" s="38">
        <v>0</v>
      </c>
      <c r="C22" s="38">
        <v>10000</v>
      </c>
      <c r="D22" s="38">
        <v>26000</v>
      </c>
      <c r="E22" s="38">
        <v>0</v>
      </c>
      <c r="F22" s="38">
        <v>0</v>
      </c>
      <c r="G22" s="38">
        <v>0</v>
      </c>
      <c r="H22" s="38">
        <v>0</v>
      </c>
      <c r="I22" s="38">
        <f t="shared" si="0"/>
        <v>36000</v>
      </c>
    </row>
    <row r="23" spans="1:11" x14ac:dyDescent="0.25">
      <c r="A23" s="38" t="s">
        <v>14</v>
      </c>
      <c r="B23" s="38">
        <v>0</v>
      </c>
      <c r="C23" s="38">
        <v>0</v>
      </c>
      <c r="D23" s="38">
        <v>140000</v>
      </c>
      <c r="E23" s="38">
        <v>10000</v>
      </c>
      <c r="F23" s="38">
        <v>0</v>
      </c>
      <c r="G23" s="38">
        <v>0</v>
      </c>
      <c r="H23" s="38">
        <v>0</v>
      </c>
      <c r="I23" s="38">
        <f t="shared" si="0"/>
        <v>150000</v>
      </c>
    </row>
    <row r="24" spans="1:11" x14ac:dyDescent="0.25">
      <c r="A24" s="38" t="s">
        <v>15</v>
      </c>
      <c r="B24" s="38">
        <v>0</v>
      </c>
      <c r="C24" s="38">
        <v>0</v>
      </c>
      <c r="D24" s="38">
        <v>0</v>
      </c>
      <c r="E24" s="38">
        <v>0</v>
      </c>
      <c r="F24" s="38">
        <v>0</v>
      </c>
      <c r="G24" s="38">
        <v>0</v>
      </c>
      <c r="H24" s="38">
        <v>0</v>
      </c>
      <c r="I24" s="38">
        <f t="shared" si="0"/>
        <v>0</v>
      </c>
    </row>
    <row r="25" spans="1:11" s="35" customFormat="1" x14ac:dyDescent="0.25">
      <c r="A25" s="36" t="s">
        <v>0</v>
      </c>
      <c r="B25" s="37">
        <f t="shared" ref="B25:H25" si="2">SUM(B21:B24)</f>
        <v>0</v>
      </c>
      <c r="C25" s="37">
        <f t="shared" si="2"/>
        <v>10000</v>
      </c>
      <c r="D25" s="37">
        <f t="shared" si="2"/>
        <v>191000</v>
      </c>
      <c r="E25" s="37">
        <f t="shared" si="2"/>
        <v>10000</v>
      </c>
      <c r="F25" s="37">
        <f t="shared" si="2"/>
        <v>0</v>
      </c>
      <c r="G25" s="37">
        <f t="shared" si="2"/>
        <v>0</v>
      </c>
      <c r="H25" s="37">
        <f t="shared" si="2"/>
        <v>0</v>
      </c>
      <c r="I25" s="37">
        <f t="shared" si="0"/>
        <v>211000</v>
      </c>
    </row>
    <row r="26" spans="1:11" x14ac:dyDescent="0.25">
      <c r="A26" s="8"/>
      <c r="B26" s="8"/>
      <c r="C26" s="8"/>
      <c r="D26" s="8"/>
      <c r="E26" s="8"/>
      <c r="F26" s="9"/>
      <c r="G26" s="9"/>
      <c r="H26" s="2"/>
      <c r="I26" s="1"/>
    </row>
    <row r="27" spans="1:11" x14ac:dyDescent="0.25">
      <c r="A27" s="8"/>
      <c r="B27" s="8"/>
      <c r="C27" s="8"/>
      <c r="D27" s="8"/>
      <c r="E27" s="8"/>
      <c r="F27" s="3"/>
      <c r="G27" s="3"/>
      <c r="H27" s="3"/>
      <c r="I27" s="3"/>
    </row>
    <row r="28" spans="1:11" ht="9.9499999999999993" customHeight="1" x14ac:dyDescent="0.25">
      <c r="A28" s="3"/>
      <c r="B28" s="3"/>
      <c r="C28" s="3"/>
      <c r="D28" s="3"/>
      <c r="E28" s="3"/>
      <c r="F28" s="3"/>
      <c r="G28" s="3"/>
      <c r="H28" s="3"/>
      <c r="I28" s="3"/>
    </row>
    <row r="29" spans="1:11" ht="28.9" customHeight="1" x14ac:dyDescent="0.25">
      <c r="A29" s="18"/>
      <c r="B29" s="18"/>
      <c r="C29" s="10"/>
      <c r="D29" s="10"/>
      <c r="E29" s="10"/>
      <c r="F29" s="10"/>
      <c r="G29" s="10"/>
      <c r="H29" s="10"/>
      <c r="I29" s="13"/>
    </row>
    <row r="30" spans="1:11" ht="13.5" customHeight="1" x14ac:dyDescent="0.25">
      <c r="A30" s="19"/>
      <c r="B30" s="19"/>
      <c r="C30" s="31"/>
      <c r="D30" s="31"/>
      <c r="E30" s="31"/>
      <c r="F30" s="31"/>
      <c r="G30" s="31"/>
      <c r="H30" s="31"/>
      <c r="I30" s="31"/>
    </row>
    <row r="31" spans="1:11" ht="13.5" customHeight="1" x14ac:dyDescent="0.25">
      <c r="A31" s="19"/>
      <c r="B31" s="19"/>
      <c r="C31" s="31"/>
      <c r="D31" s="31"/>
      <c r="E31" s="31"/>
      <c r="F31" s="31"/>
      <c r="G31" s="31"/>
      <c r="H31" s="31"/>
      <c r="I31" s="31"/>
    </row>
    <row r="32" spans="1:11" ht="13.5" customHeight="1" x14ac:dyDescent="0.25">
      <c r="A32" s="19"/>
      <c r="B32" s="19"/>
      <c r="C32" s="31"/>
      <c r="D32" s="31"/>
      <c r="E32" s="31"/>
      <c r="F32" s="31"/>
      <c r="G32" s="31"/>
      <c r="H32" s="31"/>
      <c r="I32" s="31"/>
    </row>
    <row r="33" spans="1:9" ht="13.5" customHeight="1" x14ac:dyDescent="0.25">
      <c r="A33" s="19"/>
      <c r="B33" s="19"/>
      <c r="C33" s="31"/>
      <c r="D33" s="31"/>
      <c r="E33" s="31"/>
      <c r="F33" s="31"/>
      <c r="G33" s="31"/>
      <c r="H33" s="31"/>
      <c r="I33" s="31"/>
    </row>
    <row r="34" spans="1:9" ht="13.5" customHeight="1" x14ac:dyDescent="0.25">
      <c r="A34" s="19"/>
      <c r="B34" s="19"/>
      <c r="C34" s="31"/>
      <c r="D34" s="31"/>
      <c r="E34" s="31"/>
      <c r="F34" s="31"/>
      <c r="G34" s="31"/>
      <c r="H34" s="31"/>
      <c r="I34" s="31"/>
    </row>
  </sheetData>
  <mergeCells count="1">
    <mergeCell ref="A8:I12"/>
  </mergeCells>
  <pageMargins left="0.75" right="0.75" top="0.75" bottom="0.75" header="0.75" footer="0.75"/>
  <pageSetup orientation="landscape"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2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34"/>
  <sheetViews>
    <sheetView view="pageBreakPreview" zoomScaleNormal="100" zoomScaleSheetLayoutView="100" workbookViewId="0">
      <selection activeCell="A8" sqref="A8:I12"/>
    </sheetView>
  </sheetViews>
  <sheetFormatPr defaultColWidth="8.85546875"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255</v>
      </c>
      <c r="B2" s="6"/>
      <c r="D2" s="6"/>
      <c r="E2" s="6"/>
      <c r="F2" s="17"/>
      <c r="G2" s="17"/>
      <c r="H2" s="17"/>
      <c r="I2" s="17"/>
    </row>
    <row r="3" spans="1:12" ht="15.75" x14ac:dyDescent="0.25">
      <c r="A3" s="20" t="s">
        <v>275</v>
      </c>
      <c r="B3" s="3"/>
      <c r="C3" s="3"/>
      <c r="D3" s="3"/>
      <c r="E3" s="3"/>
      <c r="F3" s="17"/>
      <c r="G3" s="17"/>
      <c r="H3" s="17"/>
      <c r="I3" s="17"/>
    </row>
    <row r="4" spans="1:12" x14ac:dyDescent="0.25">
      <c r="A4" s="3" t="s">
        <v>225</v>
      </c>
      <c r="B4" s="3"/>
      <c r="C4" s="3"/>
      <c r="D4" s="3"/>
      <c r="E4" s="3"/>
      <c r="F4" s="17"/>
      <c r="G4" s="17"/>
      <c r="H4" s="17"/>
      <c r="I4" s="17"/>
    </row>
    <row r="5" spans="1:12" x14ac:dyDescent="0.25">
      <c r="A5" s="3" t="s">
        <v>89</v>
      </c>
      <c r="B5" s="3"/>
      <c r="C5" s="3"/>
      <c r="D5" s="3"/>
      <c r="E5" s="3"/>
      <c r="F5" s="17"/>
      <c r="G5" s="17"/>
      <c r="H5" s="17"/>
      <c r="I5" s="17"/>
    </row>
    <row r="6" spans="1:12" x14ac:dyDescent="0.25">
      <c r="A6" s="3" t="s">
        <v>98</v>
      </c>
      <c r="B6" s="3"/>
      <c r="C6" s="3"/>
      <c r="D6" s="3"/>
      <c r="E6" s="3"/>
      <c r="F6" s="17"/>
      <c r="G6" s="17"/>
      <c r="H6" s="17"/>
      <c r="I6" s="17"/>
    </row>
    <row r="7" spans="1:12" x14ac:dyDescent="0.25">
      <c r="A7" s="7" t="s">
        <v>9</v>
      </c>
      <c r="B7" s="6"/>
      <c r="C7" s="3"/>
      <c r="D7" s="3"/>
      <c r="E7" s="3"/>
      <c r="F7" s="17"/>
      <c r="G7" s="17"/>
      <c r="H7" s="17"/>
      <c r="I7" s="17"/>
    </row>
    <row r="8" spans="1:12" x14ac:dyDescent="0.25">
      <c r="A8" s="51" t="s">
        <v>367</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23.25"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60</v>
      </c>
      <c r="B15" s="38">
        <v>28000</v>
      </c>
      <c r="C15" s="38">
        <v>50000</v>
      </c>
      <c r="D15" s="38">
        <v>0</v>
      </c>
      <c r="E15" s="38">
        <v>0</v>
      </c>
      <c r="F15" s="38">
        <v>0</v>
      </c>
      <c r="G15" s="38">
        <v>0</v>
      </c>
      <c r="H15" s="38">
        <v>0</v>
      </c>
      <c r="I15" s="38">
        <f t="shared" ref="I15:I25" si="0">SUM(B15:H15)</f>
        <v>78000</v>
      </c>
      <c r="K15" s="4"/>
    </row>
    <row r="16" spans="1:12" x14ac:dyDescent="0.25">
      <c r="A16" s="38" t="s">
        <v>23</v>
      </c>
      <c r="B16" s="38">
        <v>0</v>
      </c>
      <c r="C16" s="38">
        <v>0</v>
      </c>
      <c r="D16" s="38">
        <v>0</v>
      </c>
      <c r="E16" s="38">
        <v>0</v>
      </c>
      <c r="F16" s="38">
        <v>0</v>
      </c>
      <c r="G16" s="38">
        <v>0</v>
      </c>
      <c r="H16" s="38">
        <v>0</v>
      </c>
      <c r="I16" s="38">
        <f t="shared" si="0"/>
        <v>0</v>
      </c>
      <c r="K16" s="4">
        <f>I20-I25</f>
        <v>0</v>
      </c>
      <c r="L16" t="s">
        <v>7</v>
      </c>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32000</v>
      </c>
      <c r="C18" s="38">
        <v>0</v>
      </c>
      <c r="D18" s="38">
        <v>0</v>
      </c>
      <c r="E18" s="38">
        <v>0</v>
      </c>
      <c r="F18" s="38">
        <v>0</v>
      </c>
      <c r="G18" s="38">
        <v>0</v>
      </c>
      <c r="H18" s="38">
        <v>0</v>
      </c>
      <c r="I18" s="38">
        <f t="shared" si="0"/>
        <v>32000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60000</v>
      </c>
      <c r="C20" s="37">
        <f t="shared" si="1"/>
        <v>50000</v>
      </c>
      <c r="D20" s="37">
        <f t="shared" si="1"/>
        <v>0</v>
      </c>
      <c r="E20" s="37">
        <f t="shared" si="1"/>
        <v>0</v>
      </c>
      <c r="F20" s="37">
        <f t="shared" si="1"/>
        <v>0</v>
      </c>
      <c r="G20" s="37">
        <f t="shared" si="1"/>
        <v>0</v>
      </c>
      <c r="H20" s="37">
        <f t="shared" si="1"/>
        <v>0</v>
      </c>
      <c r="I20" s="37">
        <f t="shared" si="0"/>
        <v>110000</v>
      </c>
    </row>
    <row r="21" spans="1:11" ht="15" customHeight="1" x14ac:dyDescent="0.25">
      <c r="A21" s="38" t="s">
        <v>16</v>
      </c>
      <c r="B21" s="38">
        <v>0</v>
      </c>
      <c r="C21" s="38">
        <v>0</v>
      </c>
      <c r="D21" s="38">
        <v>0</v>
      </c>
      <c r="E21" s="38">
        <v>0</v>
      </c>
      <c r="F21" s="38">
        <v>0</v>
      </c>
      <c r="G21" s="38">
        <v>0</v>
      </c>
      <c r="H21" s="38">
        <v>0</v>
      </c>
      <c r="I21" s="38">
        <f t="shared" si="0"/>
        <v>0</v>
      </c>
    </row>
    <row r="22" spans="1:11" x14ac:dyDescent="0.25">
      <c r="A22" s="38" t="s">
        <v>13</v>
      </c>
      <c r="B22" s="38">
        <v>0</v>
      </c>
      <c r="C22" s="38">
        <v>5000</v>
      </c>
      <c r="D22" s="38">
        <v>0</v>
      </c>
      <c r="E22" s="38">
        <v>0</v>
      </c>
      <c r="F22" s="38">
        <v>0</v>
      </c>
      <c r="G22" s="38">
        <v>0</v>
      </c>
      <c r="H22" s="38">
        <v>0</v>
      </c>
      <c r="I22" s="38">
        <f t="shared" si="0"/>
        <v>5000</v>
      </c>
    </row>
    <row r="23" spans="1:11" x14ac:dyDescent="0.25">
      <c r="A23" s="38" t="s">
        <v>14</v>
      </c>
      <c r="B23" s="38">
        <v>0</v>
      </c>
      <c r="C23" s="38">
        <v>0</v>
      </c>
      <c r="D23" s="38">
        <v>74000</v>
      </c>
      <c r="E23" s="38">
        <v>0</v>
      </c>
      <c r="F23" s="38">
        <v>0</v>
      </c>
      <c r="G23" s="38">
        <v>0</v>
      </c>
      <c r="H23" s="38">
        <v>0</v>
      </c>
      <c r="I23" s="38">
        <f t="shared" si="0"/>
        <v>74000</v>
      </c>
    </row>
    <row r="24" spans="1:11" x14ac:dyDescent="0.25">
      <c r="A24" s="38" t="s">
        <v>15</v>
      </c>
      <c r="B24" s="38">
        <v>0</v>
      </c>
      <c r="C24" s="38">
        <v>0</v>
      </c>
      <c r="D24" s="38">
        <v>31000</v>
      </c>
      <c r="E24" s="38">
        <v>0</v>
      </c>
      <c r="F24" s="38">
        <v>0</v>
      </c>
      <c r="G24" s="38">
        <v>0</v>
      </c>
      <c r="H24" s="38">
        <v>0</v>
      </c>
      <c r="I24" s="38">
        <f t="shared" si="0"/>
        <v>31000</v>
      </c>
    </row>
    <row r="25" spans="1:11" s="35" customFormat="1" x14ac:dyDescent="0.25">
      <c r="A25" s="36" t="s">
        <v>0</v>
      </c>
      <c r="B25" s="37">
        <f t="shared" ref="B25:H25" si="2">SUM(B21:B24)</f>
        <v>0</v>
      </c>
      <c r="C25" s="37">
        <f t="shared" si="2"/>
        <v>5000</v>
      </c>
      <c r="D25" s="37">
        <f t="shared" si="2"/>
        <v>105000</v>
      </c>
      <c r="E25" s="37">
        <f t="shared" si="2"/>
        <v>0</v>
      </c>
      <c r="F25" s="37">
        <f t="shared" si="2"/>
        <v>0</v>
      </c>
      <c r="G25" s="37">
        <f t="shared" si="2"/>
        <v>0</v>
      </c>
      <c r="H25" s="37">
        <f t="shared" si="2"/>
        <v>0</v>
      </c>
      <c r="I25" s="37">
        <f t="shared" si="0"/>
        <v>110000</v>
      </c>
    </row>
    <row r="26" spans="1:11" x14ac:dyDescent="0.25">
      <c r="A26" s="8"/>
      <c r="B26" s="8"/>
      <c r="C26" s="8"/>
      <c r="D26" s="8"/>
      <c r="E26" s="8"/>
      <c r="F26" s="9"/>
      <c r="G26" s="9"/>
      <c r="H26" s="2"/>
      <c r="I26" s="1"/>
    </row>
    <row r="27" spans="1:11" x14ac:dyDescent="0.25">
      <c r="A27" s="8"/>
      <c r="B27" s="8"/>
      <c r="C27" s="8"/>
      <c r="D27" s="8"/>
      <c r="E27" s="8"/>
      <c r="F27" s="3"/>
      <c r="G27" s="3"/>
      <c r="H27" s="3"/>
      <c r="I27" s="3"/>
    </row>
    <row r="28" spans="1:11" ht="9.9499999999999993" customHeight="1" x14ac:dyDescent="0.25">
      <c r="A28" s="3"/>
      <c r="B28" s="3"/>
      <c r="C28" s="3"/>
      <c r="D28" s="3"/>
      <c r="E28" s="3"/>
      <c r="F28" s="3"/>
      <c r="G28" s="3"/>
      <c r="H28" s="3"/>
      <c r="I28" s="3"/>
    </row>
    <row r="29" spans="1:11" ht="28.9" customHeight="1" x14ac:dyDescent="0.25">
      <c r="A29" s="18"/>
      <c r="B29" s="18"/>
      <c r="C29" s="10"/>
      <c r="D29" s="10"/>
      <c r="E29" s="10"/>
      <c r="F29" s="10"/>
      <c r="G29" s="10"/>
      <c r="H29" s="10"/>
      <c r="I29" s="13"/>
    </row>
    <row r="30" spans="1:11" ht="13.5" customHeight="1" x14ac:dyDescent="0.25">
      <c r="A30" s="19"/>
      <c r="B30" s="19"/>
      <c r="C30" s="31"/>
      <c r="D30" s="31"/>
      <c r="E30" s="31"/>
      <c r="F30" s="31"/>
      <c r="G30" s="31"/>
      <c r="H30" s="31"/>
      <c r="I30" s="31"/>
    </row>
    <row r="31" spans="1:11" ht="13.5" customHeight="1" x14ac:dyDescent="0.25">
      <c r="A31" s="19"/>
      <c r="B31" s="19"/>
      <c r="C31" s="31"/>
      <c r="D31" s="31"/>
      <c r="E31" s="31"/>
      <c r="F31" s="31"/>
      <c r="G31" s="31"/>
      <c r="H31" s="31"/>
      <c r="I31" s="31"/>
    </row>
    <row r="32" spans="1:11" ht="13.5" customHeight="1" x14ac:dyDescent="0.25">
      <c r="A32" s="19"/>
      <c r="B32" s="19"/>
      <c r="C32" s="31"/>
      <c r="D32" s="31"/>
      <c r="E32" s="31"/>
      <c r="F32" s="31"/>
      <c r="G32" s="31"/>
      <c r="H32" s="31"/>
      <c r="I32" s="31"/>
    </row>
    <row r="33" spans="1:9" ht="13.5" customHeight="1" x14ac:dyDescent="0.25">
      <c r="A33" s="19"/>
      <c r="B33" s="19"/>
      <c r="C33" s="31"/>
      <c r="D33" s="31"/>
      <c r="E33" s="31"/>
      <c r="F33" s="31"/>
      <c r="G33" s="31"/>
      <c r="H33" s="31"/>
      <c r="I33" s="31"/>
    </row>
    <row r="34" spans="1:9" ht="13.5" customHeight="1" x14ac:dyDescent="0.25">
      <c r="A34" s="19"/>
      <c r="B34" s="19"/>
      <c r="C34" s="31"/>
      <c r="D34" s="31"/>
      <c r="E34" s="31"/>
      <c r="F34" s="31"/>
      <c r="G34" s="31"/>
      <c r="H34" s="31"/>
      <c r="I34" s="31"/>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3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33"/>
  <sheetViews>
    <sheetView view="pageBreakPreview" zoomScaleNormal="100" zoomScaleSheetLayoutView="100" workbookViewId="0">
      <selection activeCell="A8" sqref="A8:I12"/>
    </sheetView>
  </sheetViews>
  <sheetFormatPr defaultColWidth="8.85546875"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255</v>
      </c>
      <c r="B2" s="6"/>
      <c r="D2" s="6"/>
      <c r="E2" s="6"/>
      <c r="F2" s="17"/>
      <c r="G2" s="17"/>
      <c r="H2" s="17"/>
      <c r="I2" s="17"/>
    </row>
    <row r="3" spans="1:12" ht="15.75" x14ac:dyDescent="0.25">
      <c r="A3" s="20" t="s">
        <v>276</v>
      </c>
      <c r="B3" s="3"/>
      <c r="C3" s="3"/>
      <c r="D3" s="3"/>
      <c r="E3" s="3"/>
      <c r="F3" s="17"/>
      <c r="G3" s="17"/>
      <c r="H3" s="17"/>
      <c r="I3" s="17"/>
    </row>
    <row r="4" spans="1:12" x14ac:dyDescent="0.25">
      <c r="A4" s="3" t="s">
        <v>226</v>
      </c>
      <c r="B4" s="3"/>
      <c r="C4" s="3"/>
      <c r="D4" s="3"/>
      <c r="E4" s="3"/>
      <c r="F4" s="17"/>
      <c r="G4" s="17"/>
      <c r="H4" s="17"/>
      <c r="I4" s="17"/>
    </row>
    <row r="5" spans="1:12" x14ac:dyDescent="0.25">
      <c r="A5" s="3" t="s">
        <v>96</v>
      </c>
      <c r="B5" s="3"/>
      <c r="C5" s="3"/>
      <c r="D5" s="3"/>
      <c r="E5" s="3"/>
      <c r="F5" s="17"/>
      <c r="G5" s="17"/>
      <c r="H5" s="17"/>
      <c r="I5" s="17"/>
    </row>
    <row r="6" spans="1:12" x14ac:dyDescent="0.25">
      <c r="A6" s="3" t="s">
        <v>99</v>
      </c>
      <c r="B6" s="3"/>
      <c r="C6" s="3"/>
      <c r="D6" s="3"/>
      <c r="E6" s="3"/>
      <c r="F6" s="17"/>
      <c r="G6" s="17"/>
      <c r="H6" s="17"/>
      <c r="I6" s="17"/>
    </row>
    <row r="7" spans="1:12" x14ac:dyDescent="0.25">
      <c r="A7" s="7" t="s">
        <v>9</v>
      </c>
      <c r="B7" s="6"/>
      <c r="C7" s="3"/>
      <c r="D7" s="3"/>
      <c r="E7" s="3"/>
      <c r="F7" s="17"/>
      <c r="G7" s="17"/>
      <c r="H7" s="17"/>
      <c r="I7" s="17"/>
    </row>
    <row r="8" spans="1:12" x14ac:dyDescent="0.25">
      <c r="A8" s="51" t="s">
        <v>227</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24"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60</v>
      </c>
      <c r="B15" s="38">
        <v>0</v>
      </c>
      <c r="C15" s="38">
        <v>60000</v>
      </c>
      <c r="D15" s="38">
        <v>0</v>
      </c>
      <c r="E15" s="38">
        <v>0</v>
      </c>
      <c r="F15" s="38">
        <v>0</v>
      </c>
      <c r="G15" s="38">
        <v>0</v>
      </c>
      <c r="H15" s="38">
        <v>0</v>
      </c>
      <c r="I15" s="38">
        <f t="shared" ref="I15:I25" si="0">SUM(B15:H15)</f>
        <v>60000</v>
      </c>
      <c r="K15" s="4"/>
    </row>
    <row r="16" spans="1:12" x14ac:dyDescent="0.25">
      <c r="A16" s="38" t="s">
        <v>23</v>
      </c>
      <c r="B16" s="38">
        <v>0</v>
      </c>
      <c r="C16" s="38">
        <v>0</v>
      </c>
      <c r="D16" s="38">
        <v>0</v>
      </c>
      <c r="E16" s="38">
        <v>0</v>
      </c>
      <c r="F16" s="38">
        <v>0</v>
      </c>
      <c r="G16" s="38">
        <v>0</v>
      </c>
      <c r="H16" s="38">
        <v>0</v>
      </c>
      <c r="I16" s="38">
        <f t="shared" si="0"/>
        <v>0</v>
      </c>
      <c r="K16" s="4">
        <f>I20-I25</f>
        <v>0</v>
      </c>
      <c r="L16" t="s">
        <v>7</v>
      </c>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0</v>
      </c>
      <c r="C18" s="38">
        <v>0</v>
      </c>
      <c r="D18" s="38">
        <v>0</v>
      </c>
      <c r="E18" s="38">
        <v>0</v>
      </c>
      <c r="F18" s="38">
        <v>0</v>
      </c>
      <c r="G18" s="38">
        <v>0</v>
      </c>
      <c r="H18" s="38">
        <v>0</v>
      </c>
      <c r="I18" s="38">
        <f t="shared" si="0"/>
        <v>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0</v>
      </c>
      <c r="C20" s="37">
        <f t="shared" si="1"/>
        <v>60000</v>
      </c>
      <c r="D20" s="37">
        <f t="shared" si="1"/>
        <v>0</v>
      </c>
      <c r="E20" s="37">
        <f t="shared" si="1"/>
        <v>0</v>
      </c>
      <c r="F20" s="37">
        <f t="shared" si="1"/>
        <v>0</v>
      </c>
      <c r="G20" s="37">
        <f t="shared" si="1"/>
        <v>0</v>
      </c>
      <c r="H20" s="37">
        <f t="shared" si="1"/>
        <v>0</v>
      </c>
      <c r="I20" s="37">
        <f t="shared" si="0"/>
        <v>60000</v>
      </c>
    </row>
    <row r="21" spans="1:11" ht="15" customHeight="1" x14ac:dyDescent="0.25">
      <c r="A21" s="38" t="s">
        <v>16</v>
      </c>
      <c r="B21" s="38">
        <v>0</v>
      </c>
      <c r="C21" s="38">
        <v>0</v>
      </c>
      <c r="D21" s="38">
        <v>0</v>
      </c>
      <c r="E21" s="38">
        <v>0</v>
      </c>
      <c r="F21" s="38">
        <v>0</v>
      </c>
      <c r="G21" s="38">
        <v>0</v>
      </c>
      <c r="H21" s="38">
        <v>0</v>
      </c>
      <c r="I21" s="38">
        <f t="shared" si="0"/>
        <v>0</v>
      </c>
    </row>
    <row r="22" spans="1:11" x14ac:dyDescent="0.25">
      <c r="A22" s="38" t="s">
        <v>13</v>
      </c>
      <c r="B22" s="38">
        <v>0</v>
      </c>
      <c r="C22" s="38">
        <v>0</v>
      </c>
      <c r="D22" s="38">
        <v>0</v>
      </c>
      <c r="E22" s="38">
        <v>0</v>
      </c>
      <c r="F22" s="38">
        <v>0</v>
      </c>
      <c r="G22" s="38">
        <v>0</v>
      </c>
      <c r="H22" s="38">
        <v>0</v>
      </c>
      <c r="I22" s="38">
        <f t="shared" si="0"/>
        <v>0</v>
      </c>
    </row>
    <row r="23" spans="1:11" x14ac:dyDescent="0.25">
      <c r="A23" s="38" t="s">
        <v>14</v>
      </c>
      <c r="B23" s="38">
        <v>0</v>
      </c>
      <c r="C23" s="38">
        <v>0</v>
      </c>
      <c r="D23" s="38">
        <v>60000</v>
      </c>
      <c r="E23" s="38">
        <v>0</v>
      </c>
      <c r="F23" s="38">
        <v>0</v>
      </c>
      <c r="G23" s="38">
        <v>0</v>
      </c>
      <c r="H23" s="38">
        <v>0</v>
      </c>
      <c r="I23" s="38">
        <f t="shared" si="0"/>
        <v>60000</v>
      </c>
    </row>
    <row r="24" spans="1:11" x14ac:dyDescent="0.25">
      <c r="A24" s="38" t="s">
        <v>15</v>
      </c>
      <c r="B24" s="38">
        <v>0</v>
      </c>
      <c r="C24" s="38">
        <v>0</v>
      </c>
      <c r="D24" s="38">
        <v>0</v>
      </c>
      <c r="E24" s="38">
        <v>0</v>
      </c>
      <c r="F24" s="38">
        <v>0</v>
      </c>
      <c r="G24" s="38">
        <v>0</v>
      </c>
      <c r="H24" s="38">
        <v>0</v>
      </c>
      <c r="I24" s="38">
        <f t="shared" si="0"/>
        <v>0</v>
      </c>
    </row>
    <row r="25" spans="1:11" s="35" customFormat="1" x14ac:dyDescent="0.25">
      <c r="A25" s="36" t="s">
        <v>0</v>
      </c>
      <c r="B25" s="37">
        <f t="shared" ref="B25:H25" si="2">SUM(B21:B24)</f>
        <v>0</v>
      </c>
      <c r="C25" s="37">
        <f t="shared" si="2"/>
        <v>0</v>
      </c>
      <c r="D25" s="37">
        <f t="shared" si="2"/>
        <v>60000</v>
      </c>
      <c r="E25" s="37">
        <f t="shared" si="2"/>
        <v>0</v>
      </c>
      <c r="F25" s="37">
        <f t="shared" si="2"/>
        <v>0</v>
      </c>
      <c r="G25" s="37">
        <f t="shared" si="2"/>
        <v>0</v>
      </c>
      <c r="H25" s="37">
        <f t="shared" si="2"/>
        <v>0</v>
      </c>
      <c r="I25" s="37">
        <f t="shared" si="0"/>
        <v>60000</v>
      </c>
    </row>
    <row r="26" spans="1:11" x14ac:dyDescent="0.25">
      <c r="A26" s="8"/>
      <c r="B26" s="8"/>
      <c r="C26" s="8"/>
      <c r="D26" s="8"/>
      <c r="E26" s="8"/>
      <c r="F26" s="3"/>
      <c r="G26" s="3"/>
      <c r="H26" s="3"/>
      <c r="I26" s="3"/>
    </row>
    <row r="27" spans="1:11" ht="9.9499999999999993" customHeight="1" x14ac:dyDescent="0.25">
      <c r="A27" s="3"/>
      <c r="B27" s="3"/>
      <c r="C27" s="3"/>
      <c r="D27" s="3"/>
      <c r="E27" s="3"/>
      <c r="F27" s="3"/>
      <c r="G27" s="3"/>
      <c r="H27" s="3"/>
      <c r="I27" s="3"/>
    </row>
    <row r="28" spans="1:11" ht="28.9" customHeight="1" x14ac:dyDescent="0.25">
      <c r="A28" s="18"/>
      <c r="B28" s="18"/>
      <c r="C28" s="10"/>
      <c r="D28" s="10"/>
      <c r="E28" s="10"/>
      <c r="F28" s="10"/>
      <c r="G28" s="10"/>
      <c r="H28" s="10"/>
      <c r="I28" s="13"/>
    </row>
    <row r="29" spans="1:11" ht="13.5" customHeight="1" x14ac:dyDescent="0.25">
      <c r="A29" s="19"/>
      <c r="B29" s="19"/>
      <c r="C29" s="31"/>
      <c r="D29" s="31"/>
      <c r="E29" s="31"/>
      <c r="F29" s="31"/>
      <c r="G29" s="31"/>
      <c r="H29" s="31"/>
      <c r="I29" s="31"/>
    </row>
    <row r="30" spans="1:11" ht="13.5" customHeight="1" x14ac:dyDescent="0.25">
      <c r="A30" s="19"/>
      <c r="B30" s="19"/>
      <c r="C30" s="31"/>
      <c r="D30" s="31"/>
      <c r="E30" s="31"/>
      <c r="F30" s="31"/>
      <c r="G30" s="31"/>
      <c r="H30" s="31"/>
      <c r="I30" s="31"/>
    </row>
    <row r="31" spans="1:11" ht="13.5" customHeight="1" x14ac:dyDescent="0.25">
      <c r="A31" s="19"/>
      <c r="B31" s="19"/>
      <c r="C31" s="31"/>
      <c r="D31" s="31"/>
      <c r="E31" s="31"/>
      <c r="F31" s="31"/>
      <c r="G31" s="31"/>
      <c r="H31" s="31"/>
      <c r="I31" s="31"/>
    </row>
    <row r="32" spans="1:11" ht="13.5" customHeight="1" x14ac:dyDescent="0.25">
      <c r="A32" s="19"/>
      <c r="B32" s="19"/>
      <c r="C32" s="31"/>
      <c r="D32" s="31"/>
      <c r="E32" s="31"/>
      <c r="F32" s="31"/>
      <c r="G32" s="31"/>
      <c r="H32" s="31"/>
      <c r="I32" s="31"/>
    </row>
    <row r="33" spans="1:9" ht="13.5" customHeight="1" x14ac:dyDescent="0.25">
      <c r="A33" s="19"/>
      <c r="B33" s="19"/>
      <c r="C33" s="31"/>
      <c r="D33" s="31"/>
      <c r="E33" s="31"/>
      <c r="F33" s="31"/>
      <c r="G33" s="31"/>
      <c r="H33" s="31"/>
      <c r="I33" s="31"/>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400-000000000000}">
          <x14:formula1>
            <xm:f>'S:\!BUDGET 2017\!OLD\[FY 17 Budget Utility Services CIP Projects 4.25.16 entry doc - AFTER SORTING.xlsx]DROPDOWN INFO - DO NOT CHANGE'!#REF!</xm:f>
          </x14:formula1>
          <xm:sqref>A29:B30 A32:B33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34"/>
  <sheetViews>
    <sheetView view="pageBreakPreview" zoomScaleNormal="100" zoomScaleSheetLayoutView="100" workbookViewId="0">
      <selection activeCell="A8" sqref="A8:I12"/>
    </sheetView>
  </sheetViews>
  <sheetFormatPr defaultColWidth="8.85546875"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255</v>
      </c>
      <c r="B2" s="6"/>
      <c r="D2" s="6"/>
      <c r="E2" s="6"/>
      <c r="F2" s="17"/>
      <c r="G2" s="17"/>
      <c r="H2" s="17"/>
      <c r="I2" s="17"/>
    </row>
    <row r="3" spans="1:12" ht="15.75" x14ac:dyDescent="0.25">
      <c r="A3" s="20" t="s">
        <v>277</v>
      </c>
      <c r="B3" s="3"/>
      <c r="C3" s="3"/>
      <c r="D3" s="3"/>
      <c r="E3" s="3"/>
      <c r="F3" s="17"/>
      <c r="G3" s="17"/>
      <c r="H3" s="17"/>
      <c r="I3" s="17"/>
    </row>
    <row r="4" spans="1:12" x14ac:dyDescent="0.25">
      <c r="A4" s="3" t="s">
        <v>228</v>
      </c>
      <c r="B4" s="3"/>
      <c r="C4" s="3"/>
      <c r="D4" s="3"/>
      <c r="E4" s="3"/>
      <c r="F4" s="17"/>
      <c r="G4" s="17"/>
      <c r="H4" s="17"/>
      <c r="I4" s="17"/>
    </row>
    <row r="5" spans="1:12" x14ac:dyDescent="0.25">
      <c r="A5" s="3" t="s">
        <v>88</v>
      </c>
      <c r="B5" s="3"/>
      <c r="C5" s="3"/>
      <c r="D5" s="3"/>
      <c r="E5" s="3"/>
      <c r="F5" s="17"/>
      <c r="G5" s="17"/>
      <c r="H5" s="17"/>
      <c r="I5" s="17"/>
    </row>
    <row r="6" spans="1:12" x14ac:dyDescent="0.25">
      <c r="A6" s="3" t="s">
        <v>74</v>
      </c>
      <c r="B6" s="3"/>
      <c r="C6" s="3"/>
      <c r="D6" s="3"/>
      <c r="E6" s="3"/>
      <c r="F6" s="17"/>
      <c r="G6" s="17"/>
      <c r="H6" s="17"/>
      <c r="I6" s="17"/>
    </row>
    <row r="7" spans="1:12" x14ac:dyDescent="0.25">
      <c r="A7" s="7" t="s">
        <v>9</v>
      </c>
      <c r="B7" s="6"/>
      <c r="C7" s="3"/>
      <c r="D7" s="3"/>
      <c r="E7" s="3"/>
      <c r="F7" s="17"/>
      <c r="G7" s="17"/>
      <c r="H7" s="17"/>
      <c r="I7" s="17"/>
    </row>
    <row r="8" spans="1:12" x14ac:dyDescent="0.25">
      <c r="A8" s="51" t="s">
        <v>229</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33"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60</v>
      </c>
      <c r="B15" s="38">
        <f>322000-30000</f>
        <v>292000</v>
      </c>
      <c r="C15" s="38">
        <v>60000</v>
      </c>
      <c r="D15" s="38">
        <v>100000</v>
      </c>
      <c r="E15" s="38">
        <v>100000</v>
      </c>
      <c r="F15" s="38">
        <v>100000</v>
      </c>
      <c r="G15" s="38">
        <v>100000</v>
      </c>
      <c r="H15" s="38">
        <v>100000</v>
      </c>
      <c r="I15" s="38">
        <f t="shared" ref="I15:I25" si="0">SUM(B15:H15)</f>
        <v>852000</v>
      </c>
      <c r="K15" s="4"/>
    </row>
    <row r="16" spans="1:12" x14ac:dyDescent="0.25">
      <c r="A16" s="38" t="s">
        <v>23</v>
      </c>
      <c r="B16" s="38">
        <v>0</v>
      </c>
      <c r="C16" s="38">
        <v>0</v>
      </c>
      <c r="D16" s="38">
        <v>0</v>
      </c>
      <c r="E16" s="38">
        <v>0</v>
      </c>
      <c r="F16" s="38">
        <v>0</v>
      </c>
      <c r="G16" s="38">
        <v>0</v>
      </c>
      <c r="H16" s="38">
        <v>0</v>
      </c>
      <c r="I16" s="38">
        <f t="shared" si="0"/>
        <v>0</v>
      </c>
      <c r="K16" s="4">
        <f>I20-I25</f>
        <v>0</v>
      </c>
      <c r="L16" t="s">
        <v>7</v>
      </c>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70000</v>
      </c>
      <c r="C18" s="38">
        <v>0</v>
      </c>
      <c r="D18" s="38">
        <v>0</v>
      </c>
      <c r="E18" s="38">
        <v>0</v>
      </c>
      <c r="F18" s="38">
        <v>0</v>
      </c>
      <c r="G18" s="38">
        <v>0</v>
      </c>
      <c r="H18" s="38">
        <v>0</v>
      </c>
      <c r="I18" s="38">
        <f t="shared" si="0"/>
        <v>70000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362000</v>
      </c>
      <c r="C20" s="37">
        <f t="shared" si="1"/>
        <v>60000</v>
      </c>
      <c r="D20" s="37">
        <f t="shared" si="1"/>
        <v>100000</v>
      </c>
      <c r="E20" s="37">
        <f t="shared" si="1"/>
        <v>100000</v>
      </c>
      <c r="F20" s="37">
        <f t="shared" si="1"/>
        <v>100000</v>
      </c>
      <c r="G20" s="37">
        <f t="shared" si="1"/>
        <v>100000</v>
      </c>
      <c r="H20" s="37">
        <f t="shared" si="1"/>
        <v>100000</v>
      </c>
      <c r="I20" s="37">
        <f t="shared" si="0"/>
        <v>922000</v>
      </c>
    </row>
    <row r="21" spans="1:11" ht="15" customHeight="1" x14ac:dyDescent="0.25">
      <c r="A21" s="38" t="s">
        <v>16</v>
      </c>
      <c r="B21" s="38">
        <v>0</v>
      </c>
      <c r="C21" s="38">
        <v>20000</v>
      </c>
      <c r="D21" s="38">
        <v>30000</v>
      </c>
      <c r="E21" s="38">
        <v>10000</v>
      </c>
      <c r="F21" s="38">
        <v>10000</v>
      </c>
      <c r="G21" s="38">
        <v>10000</v>
      </c>
      <c r="H21" s="38">
        <v>10000</v>
      </c>
      <c r="I21" s="38">
        <f t="shared" si="0"/>
        <v>90000</v>
      </c>
    </row>
    <row r="22" spans="1:11" x14ac:dyDescent="0.25">
      <c r="A22" s="38" t="s">
        <v>13</v>
      </c>
      <c r="B22" s="38">
        <v>20000</v>
      </c>
      <c r="C22" s="38">
        <v>36000</v>
      </c>
      <c r="D22" s="38">
        <v>36000</v>
      </c>
      <c r="E22" s="38">
        <v>20000</v>
      </c>
      <c r="F22" s="38">
        <v>20000</v>
      </c>
      <c r="G22" s="38">
        <v>20000</v>
      </c>
      <c r="H22" s="38">
        <v>20000</v>
      </c>
      <c r="I22" s="38">
        <f t="shared" si="0"/>
        <v>172000</v>
      </c>
    </row>
    <row r="23" spans="1:11" x14ac:dyDescent="0.25">
      <c r="A23" s="38" t="s">
        <v>14</v>
      </c>
      <c r="B23" s="38">
        <v>0</v>
      </c>
      <c r="C23" s="38">
        <f>165000-30000</f>
        <v>135000</v>
      </c>
      <c r="D23" s="38">
        <f>75000+30000</f>
        <v>105000</v>
      </c>
      <c r="E23" s="38">
        <v>90000</v>
      </c>
      <c r="F23" s="38">
        <v>90000</v>
      </c>
      <c r="G23" s="38">
        <v>150000</v>
      </c>
      <c r="H23" s="38">
        <v>90000</v>
      </c>
      <c r="I23" s="38">
        <f t="shared" si="0"/>
        <v>660000</v>
      </c>
    </row>
    <row r="24" spans="1:11" x14ac:dyDescent="0.25">
      <c r="A24" s="38" t="s">
        <v>15</v>
      </c>
      <c r="B24" s="38">
        <v>0</v>
      </c>
      <c r="C24" s="38">
        <v>0</v>
      </c>
      <c r="D24" s="38">
        <v>0</v>
      </c>
      <c r="E24" s="38">
        <v>0</v>
      </c>
      <c r="F24" s="38">
        <v>0</v>
      </c>
      <c r="G24" s="38">
        <v>0</v>
      </c>
      <c r="H24" s="38">
        <v>0</v>
      </c>
      <c r="I24" s="38">
        <f t="shared" si="0"/>
        <v>0</v>
      </c>
    </row>
    <row r="25" spans="1:11" s="35" customFormat="1" x14ac:dyDescent="0.25">
      <c r="A25" s="36" t="s">
        <v>0</v>
      </c>
      <c r="B25" s="37">
        <f t="shared" ref="B25:H25" si="2">SUM(B21:B24)</f>
        <v>20000</v>
      </c>
      <c r="C25" s="37">
        <f t="shared" si="2"/>
        <v>191000</v>
      </c>
      <c r="D25" s="37">
        <f t="shared" si="2"/>
        <v>171000</v>
      </c>
      <c r="E25" s="37">
        <f t="shared" si="2"/>
        <v>120000</v>
      </c>
      <c r="F25" s="37">
        <f t="shared" si="2"/>
        <v>120000</v>
      </c>
      <c r="G25" s="37">
        <f t="shared" si="2"/>
        <v>180000</v>
      </c>
      <c r="H25" s="37">
        <f t="shared" si="2"/>
        <v>120000</v>
      </c>
      <c r="I25" s="37">
        <f t="shared" si="0"/>
        <v>922000</v>
      </c>
    </row>
    <row r="26" spans="1:11" x14ac:dyDescent="0.25">
      <c r="A26" s="8"/>
      <c r="B26" s="8"/>
      <c r="C26" s="8"/>
      <c r="D26" s="8"/>
      <c r="E26" s="8"/>
      <c r="F26" s="9"/>
      <c r="G26" s="9"/>
      <c r="H26" s="2"/>
      <c r="I26" s="1"/>
    </row>
    <row r="27" spans="1:11" x14ac:dyDescent="0.25">
      <c r="A27" s="8"/>
      <c r="B27" s="8"/>
      <c r="C27" s="8"/>
      <c r="D27" s="8"/>
      <c r="E27" s="8"/>
      <c r="F27" s="3"/>
      <c r="G27" s="3"/>
      <c r="H27" s="3"/>
      <c r="I27" s="3"/>
    </row>
    <row r="28" spans="1:11" ht="9.9499999999999993" customHeight="1" x14ac:dyDescent="0.25">
      <c r="A28" s="3"/>
      <c r="B28" s="3"/>
      <c r="C28" s="3"/>
      <c r="D28" s="3"/>
      <c r="E28" s="3"/>
      <c r="F28" s="3"/>
      <c r="G28" s="3"/>
      <c r="H28" s="3"/>
      <c r="I28" s="3"/>
    </row>
    <row r="29" spans="1:11" ht="28.9" customHeight="1" x14ac:dyDescent="0.25">
      <c r="A29" s="18"/>
      <c r="B29" s="18"/>
      <c r="C29" s="10"/>
      <c r="D29" s="10"/>
      <c r="E29" s="10"/>
      <c r="F29" s="10"/>
      <c r="G29" s="10"/>
      <c r="H29" s="10"/>
      <c r="I29" s="13"/>
    </row>
    <row r="30" spans="1:11" ht="13.5" customHeight="1" x14ac:dyDescent="0.25">
      <c r="A30" s="19"/>
      <c r="B30" s="19"/>
      <c r="C30" s="31"/>
      <c r="D30" s="31"/>
      <c r="E30" s="31"/>
      <c r="F30" s="31"/>
      <c r="G30" s="31"/>
      <c r="H30" s="31"/>
      <c r="I30" s="31"/>
    </row>
    <row r="31" spans="1:11" ht="13.5" customHeight="1" x14ac:dyDescent="0.25">
      <c r="A31" s="19"/>
      <c r="B31" s="19"/>
      <c r="C31" s="31"/>
      <c r="D31" s="31"/>
      <c r="E31" s="31"/>
      <c r="F31" s="31"/>
      <c r="G31" s="31"/>
      <c r="H31" s="31"/>
      <c r="I31" s="31"/>
    </row>
    <row r="32" spans="1:11" ht="13.5" customHeight="1" x14ac:dyDescent="0.25">
      <c r="A32" s="19"/>
      <c r="B32" s="19"/>
      <c r="C32" s="31"/>
      <c r="D32" s="31"/>
      <c r="E32" s="31"/>
      <c r="F32" s="31"/>
      <c r="G32" s="31"/>
      <c r="H32" s="31"/>
      <c r="I32" s="31"/>
    </row>
    <row r="33" spans="1:9" ht="13.5" customHeight="1" x14ac:dyDescent="0.25">
      <c r="A33" s="19"/>
      <c r="B33" s="19"/>
      <c r="C33" s="31"/>
      <c r="D33" s="31"/>
      <c r="E33" s="31"/>
      <c r="F33" s="31"/>
      <c r="G33" s="31"/>
      <c r="H33" s="31"/>
      <c r="I33" s="31"/>
    </row>
    <row r="34" spans="1:9" ht="13.5" customHeight="1" x14ac:dyDescent="0.25">
      <c r="A34" s="19"/>
      <c r="B34" s="19"/>
      <c r="C34" s="31"/>
      <c r="D34" s="31"/>
      <c r="E34" s="31"/>
      <c r="F34" s="31"/>
      <c r="G34" s="31"/>
      <c r="H34" s="31"/>
      <c r="I34" s="31"/>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5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34"/>
  <sheetViews>
    <sheetView view="pageBreakPreview" zoomScaleNormal="100" zoomScaleSheetLayoutView="100" workbookViewId="0">
      <selection activeCell="A13" sqref="A13"/>
    </sheetView>
  </sheetViews>
  <sheetFormatPr defaultColWidth="8.85546875"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255</v>
      </c>
      <c r="B2" s="6"/>
      <c r="D2" s="6"/>
      <c r="E2" s="6"/>
      <c r="F2" s="17"/>
      <c r="G2" s="17"/>
      <c r="H2" s="17"/>
      <c r="I2" s="17"/>
    </row>
    <row r="3" spans="1:12" ht="15.75" x14ac:dyDescent="0.25">
      <c r="A3" s="20" t="s">
        <v>278</v>
      </c>
      <c r="B3" s="3"/>
      <c r="C3" s="3"/>
      <c r="D3" s="3"/>
      <c r="E3" s="3"/>
      <c r="F3" s="17"/>
      <c r="G3" s="17"/>
      <c r="H3" s="17"/>
      <c r="I3" s="17"/>
    </row>
    <row r="4" spans="1:12" x14ac:dyDescent="0.25">
      <c r="A4" s="3" t="s">
        <v>231</v>
      </c>
      <c r="B4" s="3"/>
      <c r="C4" s="3"/>
      <c r="D4" s="3"/>
      <c r="E4" s="3"/>
      <c r="F4" s="17"/>
      <c r="G4" s="17"/>
      <c r="H4" s="17"/>
      <c r="I4" s="17"/>
    </row>
    <row r="5" spans="1:12" x14ac:dyDescent="0.25">
      <c r="A5" s="3" t="s">
        <v>100</v>
      </c>
      <c r="B5" s="3"/>
      <c r="C5" s="3"/>
      <c r="D5" s="3"/>
      <c r="E5" s="3"/>
      <c r="F5" s="17"/>
      <c r="G5" s="17"/>
      <c r="H5" s="17"/>
      <c r="I5" s="17"/>
    </row>
    <row r="6" spans="1:12" x14ac:dyDescent="0.25">
      <c r="A6" s="3" t="s">
        <v>194</v>
      </c>
      <c r="B6" s="3"/>
      <c r="C6" s="3"/>
      <c r="D6" s="3"/>
      <c r="E6" s="3"/>
      <c r="F6" s="17"/>
      <c r="G6" s="17"/>
      <c r="H6" s="17"/>
      <c r="I6" s="17"/>
    </row>
    <row r="7" spans="1:12" x14ac:dyDescent="0.25">
      <c r="A7" s="7" t="s">
        <v>9</v>
      </c>
      <c r="B7" s="6"/>
      <c r="C7" s="3"/>
      <c r="D7" s="3"/>
      <c r="E7" s="3"/>
      <c r="F7" s="17"/>
      <c r="G7" s="17"/>
      <c r="H7" s="17"/>
      <c r="I7" s="17"/>
    </row>
    <row r="8" spans="1:12" x14ac:dyDescent="0.25">
      <c r="A8" s="51" t="s">
        <v>374</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34.5"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60</v>
      </c>
      <c r="B15" s="38">
        <v>249350</v>
      </c>
      <c r="C15" s="38">
        <v>30000</v>
      </c>
      <c r="D15" s="38">
        <v>15000</v>
      </c>
      <c r="E15" s="38">
        <v>0</v>
      </c>
      <c r="F15" s="38">
        <v>0</v>
      </c>
      <c r="G15" s="38">
        <v>0</v>
      </c>
      <c r="H15" s="38">
        <v>0</v>
      </c>
      <c r="I15" s="38">
        <f t="shared" ref="I15:I25" si="0">SUM(B15:H15)</f>
        <v>294350</v>
      </c>
      <c r="K15" s="4"/>
    </row>
    <row r="16" spans="1:12" x14ac:dyDescent="0.25">
      <c r="A16" s="38" t="s">
        <v>23</v>
      </c>
      <c r="B16" s="38">
        <v>0</v>
      </c>
      <c r="C16" s="38">
        <v>0</v>
      </c>
      <c r="D16" s="38">
        <v>0</v>
      </c>
      <c r="E16" s="38">
        <v>0</v>
      </c>
      <c r="F16" s="38">
        <v>0</v>
      </c>
      <c r="G16" s="38">
        <v>0</v>
      </c>
      <c r="H16" s="38">
        <v>0</v>
      </c>
      <c r="I16" s="38">
        <f t="shared" si="0"/>
        <v>0</v>
      </c>
      <c r="K16" s="4">
        <f>I20-I25</f>
        <v>0</v>
      </c>
      <c r="L16" t="s">
        <v>7</v>
      </c>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141320</v>
      </c>
      <c r="C18" s="38">
        <v>0</v>
      </c>
      <c r="D18" s="38">
        <v>0</v>
      </c>
      <c r="E18" s="38">
        <v>0</v>
      </c>
      <c r="F18" s="38">
        <v>0</v>
      </c>
      <c r="G18" s="38">
        <v>0</v>
      </c>
      <c r="H18" s="38">
        <v>0</v>
      </c>
      <c r="I18" s="38">
        <f t="shared" si="0"/>
        <v>141320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390670</v>
      </c>
      <c r="C20" s="37">
        <f t="shared" si="1"/>
        <v>30000</v>
      </c>
      <c r="D20" s="37">
        <f t="shared" si="1"/>
        <v>15000</v>
      </c>
      <c r="E20" s="37">
        <f t="shared" si="1"/>
        <v>0</v>
      </c>
      <c r="F20" s="37">
        <f t="shared" si="1"/>
        <v>0</v>
      </c>
      <c r="G20" s="37">
        <f t="shared" si="1"/>
        <v>0</v>
      </c>
      <c r="H20" s="37">
        <f t="shared" si="1"/>
        <v>0</v>
      </c>
      <c r="I20" s="37">
        <f t="shared" si="0"/>
        <v>435670</v>
      </c>
    </row>
    <row r="21" spans="1:11" ht="15" customHeight="1" x14ac:dyDescent="0.25">
      <c r="A21" s="38" t="s">
        <v>16</v>
      </c>
      <c r="B21" s="38">
        <v>0</v>
      </c>
      <c r="C21" s="38">
        <v>0</v>
      </c>
      <c r="D21" s="38">
        <v>0</v>
      </c>
      <c r="E21" s="38">
        <v>0</v>
      </c>
      <c r="F21" s="38">
        <v>0</v>
      </c>
      <c r="G21" s="38">
        <v>0</v>
      </c>
      <c r="H21" s="38">
        <v>0</v>
      </c>
      <c r="I21" s="38">
        <f t="shared" si="0"/>
        <v>0</v>
      </c>
    </row>
    <row r="22" spans="1:11" x14ac:dyDescent="0.25">
      <c r="A22" s="38" t="s">
        <v>13</v>
      </c>
      <c r="B22" s="38">
        <v>32150</v>
      </c>
      <c r="C22" s="38">
        <v>0</v>
      </c>
      <c r="D22" s="38">
        <v>0</v>
      </c>
      <c r="E22" s="38">
        <v>0</v>
      </c>
      <c r="F22" s="38">
        <v>0</v>
      </c>
      <c r="G22" s="38">
        <v>0</v>
      </c>
      <c r="H22" s="38">
        <v>0</v>
      </c>
      <c r="I22" s="38">
        <f t="shared" si="0"/>
        <v>32150</v>
      </c>
    </row>
    <row r="23" spans="1:11" x14ac:dyDescent="0.25">
      <c r="A23" s="38" t="s">
        <v>14</v>
      </c>
      <c r="B23" s="38">
        <v>61534</v>
      </c>
      <c r="C23" s="38">
        <v>0</v>
      </c>
      <c r="D23" s="38">
        <v>339486</v>
      </c>
      <c r="E23" s="38">
        <v>0</v>
      </c>
      <c r="F23" s="38">
        <v>0</v>
      </c>
      <c r="G23" s="38">
        <v>0</v>
      </c>
      <c r="H23" s="38">
        <v>0</v>
      </c>
      <c r="I23" s="38">
        <f t="shared" si="0"/>
        <v>401020</v>
      </c>
    </row>
    <row r="24" spans="1:11" x14ac:dyDescent="0.25">
      <c r="A24" s="38" t="s">
        <v>15</v>
      </c>
      <c r="B24" s="38">
        <v>2500</v>
      </c>
      <c r="C24" s="38">
        <v>0</v>
      </c>
      <c r="D24" s="38">
        <v>0</v>
      </c>
      <c r="E24" s="38">
        <v>0</v>
      </c>
      <c r="F24" s="38">
        <v>0</v>
      </c>
      <c r="G24" s="38">
        <v>0</v>
      </c>
      <c r="H24" s="38">
        <v>0</v>
      </c>
      <c r="I24" s="38">
        <f t="shared" si="0"/>
        <v>2500</v>
      </c>
    </row>
    <row r="25" spans="1:11" s="35" customFormat="1" x14ac:dyDescent="0.25">
      <c r="A25" s="36" t="s">
        <v>0</v>
      </c>
      <c r="B25" s="37">
        <f t="shared" ref="B25:H25" si="2">SUM(B21:B24)</f>
        <v>96184</v>
      </c>
      <c r="C25" s="37">
        <f t="shared" si="2"/>
        <v>0</v>
      </c>
      <c r="D25" s="37">
        <f t="shared" si="2"/>
        <v>339486</v>
      </c>
      <c r="E25" s="37">
        <f t="shared" si="2"/>
        <v>0</v>
      </c>
      <c r="F25" s="37">
        <f t="shared" si="2"/>
        <v>0</v>
      </c>
      <c r="G25" s="37">
        <f t="shared" si="2"/>
        <v>0</v>
      </c>
      <c r="H25" s="37">
        <f t="shared" si="2"/>
        <v>0</v>
      </c>
      <c r="I25" s="37">
        <f t="shared" si="0"/>
        <v>435670</v>
      </c>
    </row>
    <row r="26" spans="1:11" x14ac:dyDescent="0.25">
      <c r="A26" s="8"/>
      <c r="B26" s="8"/>
      <c r="C26" s="8"/>
      <c r="D26" s="8"/>
      <c r="E26" s="8"/>
      <c r="F26" s="9"/>
      <c r="G26" s="9"/>
      <c r="H26" s="2"/>
      <c r="I26" s="1"/>
    </row>
    <row r="27" spans="1:11" x14ac:dyDescent="0.25">
      <c r="A27" s="8"/>
      <c r="B27" s="8"/>
      <c r="C27" s="8"/>
      <c r="D27" s="8"/>
      <c r="E27" s="8"/>
      <c r="F27" s="3"/>
      <c r="G27" s="3"/>
      <c r="H27" s="3"/>
      <c r="I27" s="3"/>
    </row>
    <row r="28" spans="1:11" ht="9.9499999999999993" customHeight="1" x14ac:dyDescent="0.25">
      <c r="A28" s="3"/>
      <c r="B28" s="3"/>
      <c r="C28" s="3"/>
      <c r="D28" s="3"/>
      <c r="E28" s="3"/>
      <c r="F28" s="3"/>
      <c r="G28" s="3"/>
      <c r="H28" s="3"/>
      <c r="I28" s="3"/>
    </row>
    <row r="29" spans="1:11" ht="28.9" customHeight="1" x14ac:dyDescent="0.25">
      <c r="A29" s="18"/>
      <c r="B29" s="18"/>
      <c r="C29" s="10"/>
      <c r="D29" s="10"/>
      <c r="E29" s="10"/>
      <c r="F29" s="10"/>
      <c r="G29" s="10"/>
      <c r="H29" s="10"/>
      <c r="I29" s="13"/>
    </row>
    <row r="30" spans="1:11" ht="13.5" customHeight="1" x14ac:dyDescent="0.25">
      <c r="A30" s="19"/>
      <c r="B30" s="19"/>
      <c r="C30" s="31"/>
      <c r="D30" s="31"/>
      <c r="E30" s="31"/>
      <c r="F30" s="31"/>
      <c r="G30" s="31"/>
      <c r="H30" s="31"/>
      <c r="I30" s="31"/>
    </row>
    <row r="31" spans="1:11" ht="13.5" customHeight="1" x14ac:dyDescent="0.25">
      <c r="A31" s="19"/>
      <c r="B31" s="19"/>
      <c r="C31" s="31"/>
      <c r="D31" s="31"/>
      <c r="E31" s="31"/>
      <c r="F31" s="31"/>
      <c r="G31" s="31"/>
      <c r="H31" s="31"/>
      <c r="I31" s="31"/>
    </row>
    <row r="32" spans="1:11" ht="13.5" customHeight="1" x14ac:dyDescent="0.25">
      <c r="A32" s="19"/>
      <c r="B32" s="19"/>
      <c r="C32" s="31"/>
      <c r="D32" s="31"/>
      <c r="E32" s="31"/>
      <c r="F32" s="31"/>
      <c r="G32" s="31"/>
      <c r="H32" s="31"/>
      <c r="I32" s="31"/>
    </row>
    <row r="33" spans="1:9" ht="13.5" customHeight="1" x14ac:dyDescent="0.25">
      <c r="A33" s="19"/>
      <c r="B33" s="19"/>
      <c r="C33" s="31"/>
      <c r="D33" s="31"/>
      <c r="E33" s="31"/>
      <c r="F33" s="31"/>
      <c r="G33" s="31"/>
      <c r="H33" s="31"/>
      <c r="I33" s="31"/>
    </row>
    <row r="34" spans="1:9" ht="13.5" customHeight="1" x14ac:dyDescent="0.25">
      <c r="A34" s="19"/>
      <c r="B34" s="19"/>
      <c r="C34" s="31"/>
      <c r="D34" s="31"/>
      <c r="E34" s="31"/>
      <c r="F34" s="31"/>
      <c r="G34" s="31"/>
      <c r="H34" s="31"/>
      <c r="I34" s="31"/>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6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34"/>
  <sheetViews>
    <sheetView view="pageBreakPreview" zoomScale="110" zoomScaleNormal="100" zoomScaleSheetLayoutView="110" workbookViewId="0">
      <selection activeCell="A8" sqref="A8:I12"/>
    </sheetView>
  </sheetViews>
  <sheetFormatPr defaultColWidth="8.85546875"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255</v>
      </c>
      <c r="B2" s="6"/>
      <c r="C2" s="6"/>
      <c r="E2" s="6"/>
      <c r="F2" s="17"/>
      <c r="G2" s="17"/>
      <c r="H2" s="17"/>
      <c r="I2" s="17"/>
    </row>
    <row r="3" spans="1:12" ht="15.75" x14ac:dyDescent="0.25">
      <c r="A3" s="20" t="s">
        <v>279</v>
      </c>
      <c r="B3" s="3"/>
      <c r="C3" s="3"/>
      <c r="D3" s="3"/>
      <c r="E3" s="3"/>
      <c r="F3" s="17"/>
      <c r="G3" s="17"/>
      <c r="H3" s="17"/>
      <c r="I3" s="17"/>
    </row>
    <row r="4" spans="1:12" x14ac:dyDescent="0.25">
      <c r="A4" s="3" t="s">
        <v>232</v>
      </c>
      <c r="B4" s="3"/>
      <c r="C4" s="3"/>
      <c r="D4" s="3"/>
      <c r="E4" s="3"/>
      <c r="F4" s="17"/>
      <c r="G4" s="17"/>
      <c r="H4" s="17"/>
      <c r="I4" s="17"/>
    </row>
    <row r="5" spans="1:12" x14ac:dyDescent="0.25">
      <c r="A5" s="3" t="s">
        <v>89</v>
      </c>
      <c r="B5" s="3"/>
      <c r="C5" s="3"/>
      <c r="D5" s="3"/>
      <c r="E5" s="3"/>
      <c r="F5" s="17"/>
      <c r="G5" s="17"/>
      <c r="H5" s="17"/>
      <c r="I5" s="17"/>
    </row>
    <row r="6" spans="1:12" x14ac:dyDescent="0.25">
      <c r="A6" s="3" t="s">
        <v>101</v>
      </c>
      <c r="B6" s="3"/>
      <c r="C6" s="3"/>
      <c r="D6" s="3"/>
      <c r="E6" s="3"/>
      <c r="F6" s="17"/>
      <c r="G6" s="17"/>
      <c r="H6" s="17"/>
      <c r="I6" s="17"/>
    </row>
    <row r="7" spans="1:12" x14ac:dyDescent="0.25">
      <c r="A7" s="7" t="s">
        <v>9</v>
      </c>
      <c r="B7" s="6"/>
      <c r="C7" s="3"/>
      <c r="D7" s="3"/>
      <c r="E7" s="3"/>
      <c r="F7" s="17"/>
      <c r="G7" s="17"/>
      <c r="H7" s="17"/>
      <c r="I7" s="17"/>
    </row>
    <row r="8" spans="1:12" x14ac:dyDescent="0.25">
      <c r="A8" s="51" t="s">
        <v>366</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21.75"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60</v>
      </c>
      <c r="B15" s="38">
        <v>0</v>
      </c>
      <c r="C15" s="38">
        <v>170000</v>
      </c>
      <c r="D15" s="38">
        <v>250000</v>
      </c>
      <c r="E15" s="38">
        <v>0</v>
      </c>
      <c r="F15" s="38">
        <v>0</v>
      </c>
      <c r="G15" s="38">
        <v>0</v>
      </c>
      <c r="H15" s="38">
        <v>0</v>
      </c>
      <c r="I15" s="38">
        <f t="shared" ref="I15:I25" si="0">SUM(B15:H15)</f>
        <v>420000</v>
      </c>
      <c r="K15" s="4"/>
    </row>
    <row r="16" spans="1:12" x14ac:dyDescent="0.25">
      <c r="A16" s="38" t="s">
        <v>23</v>
      </c>
      <c r="B16" s="38">
        <v>0</v>
      </c>
      <c r="C16" s="38">
        <v>0</v>
      </c>
      <c r="D16" s="38">
        <v>0</v>
      </c>
      <c r="E16" s="38">
        <v>0</v>
      </c>
      <c r="F16" s="38">
        <v>0</v>
      </c>
      <c r="G16" s="38">
        <v>0</v>
      </c>
      <c r="H16" s="38">
        <v>0</v>
      </c>
      <c r="I16" s="38">
        <f t="shared" si="0"/>
        <v>0</v>
      </c>
      <c r="K16" s="4">
        <f>I20-I25</f>
        <v>0</v>
      </c>
      <c r="L16" t="s">
        <v>7</v>
      </c>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0</v>
      </c>
      <c r="C18" s="38">
        <v>0</v>
      </c>
      <c r="D18" s="38">
        <v>0</v>
      </c>
      <c r="E18" s="38">
        <v>0</v>
      </c>
      <c r="F18" s="38">
        <v>0</v>
      </c>
      <c r="G18" s="38">
        <v>0</v>
      </c>
      <c r="H18" s="38">
        <v>0</v>
      </c>
      <c r="I18" s="38">
        <f t="shared" si="0"/>
        <v>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0</v>
      </c>
      <c r="C20" s="37">
        <f t="shared" si="1"/>
        <v>170000</v>
      </c>
      <c r="D20" s="37">
        <f t="shared" si="1"/>
        <v>250000</v>
      </c>
      <c r="E20" s="37">
        <f t="shared" si="1"/>
        <v>0</v>
      </c>
      <c r="F20" s="37">
        <f t="shared" si="1"/>
        <v>0</v>
      </c>
      <c r="G20" s="37">
        <f t="shared" si="1"/>
        <v>0</v>
      </c>
      <c r="H20" s="37">
        <f t="shared" si="1"/>
        <v>0</v>
      </c>
      <c r="I20" s="37">
        <f t="shared" si="0"/>
        <v>420000</v>
      </c>
    </row>
    <row r="21" spans="1:11" ht="15" customHeight="1" x14ac:dyDescent="0.25">
      <c r="A21" s="38" t="s">
        <v>16</v>
      </c>
      <c r="B21" s="38">
        <v>0</v>
      </c>
      <c r="C21" s="38">
        <v>10000</v>
      </c>
      <c r="D21" s="38">
        <v>10000</v>
      </c>
      <c r="E21" s="38">
        <v>0</v>
      </c>
      <c r="F21" s="38">
        <v>0</v>
      </c>
      <c r="G21" s="38">
        <v>0</v>
      </c>
      <c r="H21" s="38">
        <v>0</v>
      </c>
      <c r="I21" s="38">
        <f t="shared" si="0"/>
        <v>20000</v>
      </c>
    </row>
    <row r="22" spans="1:11" x14ac:dyDescent="0.25">
      <c r="A22" s="38" t="s">
        <v>13</v>
      </c>
      <c r="B22" s="38">
        <v>0</v>
      </c>
      <c r="C22" s="38">
        <v>10000</v>
      </c>
      <c r="D22" s="38">
        <v>20000</v>
      </c>
      <c r="E22" s="38">
        <v>0</v>
      </c>
      <c r="F22" s="38">
        <v>0</v>
      </c>
      <c r="G22" s="38">
        <v>0</v>
      </c>
      <c r="H22" s="38">
        <v>0</v>
      </c>
      <c r="I22" s="38">
        <f t="shared" si="0"/>
        <v>30000</v>
      </c>
    </row>
    <row r="23" spans="1:11" x14ac:dyDescent="0.25">
      <c r="A23" s="38" t="s">
        <v>14</v>
      </c>
      <c r="B23" s="38">
        <v>0</v>
      </c>
      <c r="C23" s="38">
        <v>0</v>
      </c>
      <c r="D23" s="38">
        <v>370000</v>
      </c>
      <c r="E23" s="38">
        <v>0</v>
      </c>
      <c r="F23" s="38">
        <v>0</v>
      </c>
      <c r="G23" s="38">
        <v>0</v>
      </c>
      <c r="H23" s="38">
        <v>0</v>
      </c>
      <c r="I23" s="38">
        <f t="shared" si="0"/>
        <v>370000</v>
      </c>
    </row>
    <row r="24" spans="1:11" x14ac:dyDescent="0.25">
      <c r="A24" s="38" t="s">
        <v>15</v>
      </c>
      <c r="B24" s="38">
        <v>0</v>
      </c>
      <c r="C24" s="38">
        <v>0</v>
      </c>
      <c r="D24" s="38">
        <v>0</v>
      </c>
      <c r="E24" s="38">
        <v>0</v>
      </c>
      <c r="F24" s="38">
        <v>0</v>
      </c>
      <c r="G24" s="38">
        <v>0</v>
      </c>
      <c r="H24" s="38">
        <v>0</v>
      </c>
      <c r="I24" s="38">
        <f t="shared" si="0"/>
        <v>0</v>
      </c>
    </row>
    <row r="25" spans="1:11" s="35" customFormat="1" x14ac:dyDescent="0.25">
      <c r="A25" s="36" t="s">
        <v>0</v>
      </c>
      <c r="B25" s="37">
        <f t="shared" ref="B25:H25" si="2">SUM(B21:B24)</f>
        <v>0</v>
      </c>
      <c r="C25" s="37">
        <f t="shared" si="2"/>
        <v>20000</v>
      </c>
      <c r="D25" s="37">
        <f t="shared" si="2"/>
        <v>400000</v>
      </c>
      <c r="E25" s="37">
        <f t="shared" si="2"/>
        <v>0</v>
      </c>
      <c r="F25" s="37">
        <f t="shared" si="2"/>
        <v>0</v>
      </c>
      <c r="G25" s="37">
        <f t="shared" si="2"/>
        <v>0</v>
      </c>
      <c r="H25" s="37">
        <f t="shared" si="2"/>
        <v>0</v>
      </c>
      <c r="I25" s="37">
        <f t="shared" si="0"/>
        <v>420000</v>
      </c>
    </row>
    <row r="26" spans="1:11" x14ac:dyDescent="0.25">
      <c r="A26" s="8"/>
      <c r="B26" s="8"/>
      <c r="C26" s="8"/>
      <c r="D26" s="8"/>
      <c r="E26" s="8"/>
      <c r="F26" s="9"/>
      <c r="G26" s="9"/>
      <c r="H26" s="2"/>
      <c r="I26" s="1"/>
    </row>
    <row r="27" spans="1:11" x14ac:dyDescent="0.25">
      <c r="A27" s="8"/>
      <c r="B27" s="8"/>
      <c r="C27" s="8"/>
      <c r="D27" s="8"/>
      <c r="E27" s="8"/>
      <c r="F27" s="3"/>
      <c r="G27" s="3"/>
      <c r="H27" s="3"/>
      <c r="I27" s="3"/>
    </row>
    <row r="28" spans="1:11" ht="9.9499999999999993" customHeight="1" x14ac:dyDescent="0.25">
      <c r="A28" s="3"/>
      <c r="B28" s="3"/>
      <c r="C28" s="3"/>
      <c r="D28" s="3"/>
      <c r="E28" s="3"/>
      <c r="F28" s="3"/>
      <c r="G28" s="3"/>
      <c r="H28" s="3"/>
      <c r="I28" s="3"/>
    </row>
    <row r="29" spans="1:11" ht="28.9" customHeight="1" x14ac:dyDescent="0.25">
      <c r="A29" s="18"/>
      <c r="B29" s="18"/>
      <c r="C29" s="10"/>
      <c r="D29" s="10"/>
      <c r="E29" s="10"/>
      <c r="F29" s="10"/>
      <c r="G29" s="10"/>
      <c r="H29" s="10"/>
      <c r="I29" s="13"/>
    </row>
    <row r="30" spans="1:11" ht="13.5" customHeight="1" x14ac:dyDescent="0.25">
      <c r="A30" s="19"/>
      <c r="B30" s="19"/>
      <c r="C30" s="31"/>
      <c r="D30" s="31"/>
      <c r="E30" s="31"/>
      <c r="F30" s="31"/>
      <c r="G30" s="31"/>
      <c r="H30" s="31"/>
      <c r="I30" s="31"/>
    </row>
    <row r="31" spans="1:11" ht="13.5" customHeight="1" x14ac:dyDescent="0.25">
      <c r="A31" s="19"/>
      <c r="B31" s="19"/>
      <c r="C31" s="31"/>
      <c r="D31" s="31"/>
      <c r="E31" s="31"/>
      <c r="F31" s="31"/>
      <c r="G31" s="31"/>
      <c r="H31" s="31"/>
      <c r="I31" s="31"/>
    </row>
    <row r="32" spans="1:11" ht="13.5" customHeight="1" x14ac:dyDescent="0.25">
      <c r="A32" s="19"/>
      <c r="B32" s="19"/>
      <c r="C32" s="31"/>
      <c r="D32" s="31"/>
      <c r="E32" s="31"/>
      <c r="F32" s="31"/>
      <c r="G32" s="31"/>
      <c r="H32" s="31"/>
      <c r="I32" s="31"/>
    </row>
    <row r="33" spans="1:9" ht="13.5" customHeight="1" x14ac:dyDescent="0.25">
      <c r="A33" s="19"/>
      <c r="B33" s="19"/>
      <c r="C33" s="31"/>
      <c r="D33" s="31"/>
      <c r="E33" s="31"/>
      <c r="F33" s="31"/>
      <c r="G33" s="31"/>
      <c r="H33" s="31"/>
      <c r="I33" s="31"/>
    </row>
    <row r="34" spans="1:9" ht="13.5" customHeight="1" x14ac:dyDescent="0.25">
      <c r="A34" s="19"/>
      <c r="B34" s="19"/>
      <c r="C34" s="31"/>
      <c r="D34" s="31"/>
      <c r="E34" s="31"/>
      <c r="F34" s="31"/>
      <c r="G34" s="31"/>
      <c r="H34" s="31"/>
      <c r="I34" s="31"/>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7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33"/>
  <sheetViews>
    <sheetView view="pageBreakPreview" zoomScale="110" zoomScaleNormal="100" zoomScaleSheetLayoutView="110" workbookViewId="0">
      <selection activeCell="A8" sqref="A8:I12"/>
    </sheetView>
  </sheetViews>
  <sheetFormatPr defaultColWidth="8.85546875"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255</v>
      </c>
      <c r="B2" s="6"/>
      <c r="D2" s="6"/>
      <c r="E2" s="6"/>
      <c r="F2" s="17"/>
      <c r="G2" s="17"/>
      <c r="H2" s="17"/>
      <c r="I2" s="17"/>
    </row>
    <row r="3" spans="1:12" ht="15.75" x14ac:dyDescent="0.25">
      <c r="A3" s="20" t="s">
        <v>280</v>
      </c>
      <c r="B3" s="3"/>
      <c r="C3" s="3"/>
      <c r="D3" s="3"/>
      <c r="E3" s="3"/>
      <c r="F3" s="17"/>
      <c r="G3" s="17"/>
      <c r="H3" s="17"/>
      <c r="I3" s="17"/>
    </row>
    <row r="4" spans="1:12" x14ac:dyDescent="0.25">
      <c r="A4" s="3" t="s">
        <v>233</v>
      </c>
      <c r="B4" s="3"/>
      <c r="C4" s="3"/>
      <c r="D4" s="3"/>
      <c r="E4" s="3"/>
      <c r="F4" s="17"/>
      <c r="G4" s="17"/>
      <c r="H4" s="17"/>
      <c r="I4" s="17"/>
    </row>
    <row r="5" spans="1:12" x14ac:dyDescent="0.25">
      <c r="A5" s="3" t="s">
        <v>88</v>
      </c>
      <c r="B5" s="3"/>
      <c r="C5" s="3"/>
      <c r="D5" s="3"/>
      <c r="E5" s="3"/>
      <c r="F5" s="17"/>
      <c r="G5" s="17"/>
      <c r="H5" s="17"/>
      <c r="I5" s="17"/>
    </row>
    <row r="6" spans="1:12" x14ac:dyDescent="0.25">
      <c r="A6" s="3" t="s">
        <v>102</v>
      </c>
      <c r="B6" s="3"/>
      <c r="C6" s="3"/>
      <c r="D6" s="3"/>
      <c r="E6" s="3"/>
      <c r="F6" s="17"/>
      <c r="G6" s="17"/>
      <c r="H6" s="17"/>
      <c r="I6" s="17"/>
    </row>
    <row r="7" spans="1:12" x14ac:dyDescent="0.25">
      <c r="A7" s="7" t="s">
        <v>9</v>
      </c>
      <c r="B7" s="6"/>
      <c r="C7" s="3"/>
      <c r="D7" s="3"/>
      <c r="E7" s="3"/>
      <c r="F7" s="17"/>
      <c r="G7" s="17"/>
      <c r="H7" s="17"/>
      <c r="I7" s="17"/>
    </row>
    <row r="8" spans="1:12" x14ac:dyDescent="0.25">
      <c r="A8" s="51" t="s">
        <v>234</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34.5"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60</v>
      </c>
      <c r="B15" s="38">
        <v>450000</v>
      </c>
      <c r="C15" s="38">
        <v>150000</v>
      </c>
      <c r="D15" s="38">
        <v>150000</v>
      </c>
      <c r="E15" s="38">
        <v>150000</v>
      </c>
      <c r="F15" s="38">
        <v>150000</v>
      </c>
      <c r="G15" s="38">
        <v>150000</v>
      </c>
      <c r="H15" s="38">
        <v>150000</v>
      </c>
      <c r="I15" s="38">
        <f t="shared" ref="I15:I25" si="0">SUM(B15:H15)</f>
        <v>1350000</v>
      </c>
      <c r="K15" s="4"/>
    </row>
    <row r="16" spans="1:12" x14ac:dyDescent="0.25">
      <c r="A16" s="38" t="s">
        <v>23</v>
      </c>
      <c r="B16" s="38">
        <v>0</v>
      </c>
      <c r="C16" s="38">
        <v>0</v>
      </c>
      <c r="D16" s="38">
        <v>0</v>
      </c>
      <c r="E16" s="38">
        <v>0</v>
      </c>
      <c r="F16" s="38">
        <v>0</v>
      </c>
      <c r="G16" s="38">
        <v>0</v>
      </c>
      <c r="H16" s="38">
        <v>0</v>
      </c>
      <c r="I16" s="38">
        <f t="shared" si="0"/>
        <v>0</v>
      </c>
      <c r="K16" s="4">
        <f>I20-I25</f>
        <v>0</v>
      </c>
      <c r="L16" t="s">
        <v>7</v>
      </c>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465164</v>
      </c>
      <c r="C18" s="38">
        <v>0</v>
      </c>
      <c r="D18" s="38">
        <v>0</v>
      </c>
      <c r="E18" s="38">
        <v>0</v>
      </c>
      <c r="F18" s="38">
        <v>0</v>
      </c>
      <c r="G18" s="38">
        <v>0</v>
      </c>
      <c r="H18" s="38">
        <v>0</v>
      </c>
      <c r="I18" s="38">
        <f t="shared" si="0"/>
        <v>465164</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SUM(B15:B19)</f>
        <v>915164</v>
      </c>
      <c r="C20" s="37">
        <f t="shared" ref="C20:H20" si="1">SUM(C15:C19)</f>
        <v>150000</v>
      </c>
      <c r="D20" s="37">
        <f t="shared" si="1"/>
        <v>150000</v>
      </c>
      <c r="E20" s="37">
        <f t="shared" si="1"/>
        <v>150000</v>
      </c>
      <c r="F20" s="37">
        <f t="shared" si="1"/>
        <v>150000</v>
      </c>
      <c r="G20" s="37">
        <f t="shared" si="1"/>
        <v>150000</v>
      </c>
      <c r="H20" s="37">
        <f t="shared" si="1"/>
        <v>150000</v>
      </c>
      <c r="I20" s="37">
        <f t="shared" si="0"/>
        <v>1815164</v>
      </c>
    </row>
    <row r="21" spans="1:11" ht="15" customHeight="1" x14ac:dyDescent="0.25">
      <c r="A21" s="38" t="s">
        <v>16</v>
      </c>
      <c r="B21" s="38">
        <v>0</v>
      </c>
      <c r="C21" s="38">
        <v>0</v>
      </c>
      <c r="D21" s="38">
        <v>0</v>
      </c>
      <c r="E21" s="38">
        <v>0</v>
      </c>
      <c r="F21" s="38">
        <v>0</v>
      </c>
      <c r="G21" s="38">
        <v>0</v>
      </c>
      <c r="H21" s="38">
        <v>0</v>
      </c>
      <c r="I21" s="38">
        <f t="shared" si="0"/>
        <v>0</v>
      </c>
    </row>
    <row r="22" spans="1:11" x14ac:dyDescent="0.25">
      <c r="A22" s="38" t="s">
        <v>13</v>
      </c>
      <c r="B22" s="38">
        <v>0</v>
      </c>
      <c r="C22" s="38">
        <v>0</v>
      </c>
      <c r="D22" s="38">
        <v>0</v>
      </c>
      <c r="E22" s="38">
        <v>0</v>
      </c>
      <c r="F22" s="38">
        <v>0</v>
      </c>
      <c r="G22" s="38">
        <v>0</v>
      </c>
      <c r="H22" s="38">
        <v>0</v>
      </c>
      <c r="I22" s="38">
        <f t="shared" si="0"/>
        <v>0</v>
      </c>
    </row>
    <row r="23" spans="1:11" x14ac:dyDescent="0.25">
      <c r="A23" s="38" t="s">
        <v>14</v>
      </c>
      <c r="B23" s="38">
        <v>915164</v>
      </c>
      <c r="C23" s="38">
        <v>150000</v>
      </c>
      <c r="D23" s="38">
        <v>150000</v>
      </c>
      <c r="E23" s="38">
        <v>150000</v>
      </c>
      <c r="F23" s="38">
        <v>150000</v>
      </c>
      <c r="G23" s="38">
        <v>150000</v>
      </c>
      <c r="H23" s="38">
        <v>150000</v>
      </c>
      <c r="I23" s="38">
        <f t="shared" si="0"/>
        <v>1815164</v>
      </c>
    </row>
    <row r="24" spans="1:11" x14ac:dyDescent="0.25">
      <c r="A24" s="38" t="s">
        <v>15</v>
      </c>
      <c r="B24" s="38">
        <v>0</v>
      </c>
      <c r="C24" s="38">
        <v>0</v>
      </c>
      <c r="D24" s="38">
        <v>0</v>
      </c>
      <c r="E24" s="38">
        <v>0</v>
      </c>
      <c r="F24" s="38">
        <v>0</v>
      </c>
      <c r="G24" s="38">
        <v>0</v>
      </c>
      <c r="H24" s="38">
        <v>0</v>
      </c>
      <c r="I24" s="38">
        <f t="shared" si="0"/>
        <v>0</v>
      </c>
    </row>
    <row r="25" spans="1:11" s="35" customFormat="1" x14ac:dyDescent="0.25">
      <c r="A25" s="36" t="s">
        <v>0</v>
      </c>
      <c r="B25" s="37">
        <f t="shared" ref="B25:H25" si="2">SUM(B21:B24)</f>
        <v>915164</v>
      </c>
      <c r="C25" s="37">
        <f t="shared" si="2"/>
        <v>150000</v>
      </c>
      <c r="D25" s="37">
        <f t="shared" si="2"/>
        <v>150000</v>
      </c>
      <c r="E25" s="37">
        <f t="shared" si="2"/>
        <v>150000</v>
      </c>
      <c r="F25" s="37">
        <f t="shared" si="2"/>
        <v>150000</v>
      </c>
      <c r="G25" s="37">
        <f t="shared" si="2"/>
        <v>150000</v>
      </c>
      <c r="H25" s="37">
        <f t="shared" si="2"/>
        <v>150000</v>
      </c>
      <c r="I25" s="37">
        <f t="shared" si="0"/>
        <v>1815164</v>
      </c>
    </row>
    <row r="26" spans="1:11" x14ac:dyDescent="0.25">
      <c r="A26" s="8"/>
      <c r="B26" s="8"/>
      <c r="C26" s="8"/>
      <c r="D26" s="8"/>
      <c r="E26" s="8"/>
      <c r="F26" s="3"/>
      <c r="G26" s="3"/>
      <c r="H26" s="3"/>
      <c r="I26" s="3"/>
    </row>
    <row r="27" spans="1:11" ht="9.9499999999999993" customHeight="1" x14ac:dyDescent="0.25">
      <c r="A27" s="3"/>
      <c r="B27" s="3"/>
      <c r="C27" s="3"/>
      <c r="D27" s="3"/>
      <c r="E27" s="3"/>
      <c r="F27" s="3"/>
      <c r="G27" s="3"/>
      <c r="H27" s="3"/>
      <c r="I27" s="3"/>
    </row>
    <row r="28" spans="1:11" ht="28.9" customHeight="1" x14ac:dyDescent="0.25">
      <c r="A28" s="18"/>
      <c r="B28" s="18"/>
      <c r="C28" s="10"/>
      <c r="D28" s="10"/>
      <c r="E28" s="10"/>
      <c r="F28" s="10"/>
      <c r="G28" s="10"/>
      <c r="H28" s="10"/>
      <c r="I28" s="13"/>
    </row>
    <row r="29" spans="1:11" ht="13.5" customHeight="1" x14ac:dyDescent="0.25">
      <c r="A29" s="19"/>
      <c r="B29" s="19"/>
      <c r="C29" s="31"/>
      <c r="D29" s="31"/>
      <c r="E29" s="31"/>
      <c r="F29" s="31"/>
      <c r="G29" s="31"/>
      <c r="H29" s="31"/>
      <c r="I29" s="31"/>
    </row>
    <row r="30" spans="1:11" ht="13.5" customHeight="1" x14ac:dyDescent="0.25">
      <c r="A30" s="19"/>
      <c r="B30" s="19"/>
      <c r="C30" s="31"/>
      <c r="D30" s="31"/>
      <c r="E30" s="31"/>
      <c r="F30" s="31"/>
      <c r="G30" s="31"/>
      <c r="H30" s="31"/>
      <c r="I30" s="31"/>
    </row>
    <row r="31" spans="1:11" ht="13.5" customHeight="1" x14ac:dyDescent="0.25">
      <c r="A31" s="19"/>
      <c r="B31" s="19"/>
      <c r="C31" s="31"/>
      <c r="D31" s="31"/>
      <c r="E31" s="31"/>
      <c r="F31" s="31"/>
      <c r="G31" s="31"/>
      <c r="H31" s="31"/>
      <c r="I31" s="31"/>
    </row>
    <row r="32" spans="1:11" ht="13.5" customHeight="1" x14ac:dyDescent="0.25">
      <c r="A32" s="19"/>
      <c r="B32" s="19"/>
      <c r="C32" s="31"/>
      <c r="D32" s="31"/>
      <c r="E32" s="31"/>
      <c r="F32" s="31"/>
      <c r="G32" s="31"/>
      <c r="H32" s="31"/>
      <c r="I32" s="31"/>
    </row>
    <row r="33" spans="1:9" ht="13.5" customHeight="1" x14ac:dyDescent="0.25">
      <c r="A33" s="19"/>
      <c r="B33" s="19"/>
      <c r="C33" s="31"/>
      <c r="D33" s="31"/>
      <c r="E33" s="31"/>
      <c r="F33" s="31"/>
      <c r="G33" s="31"/>
      <c r="H33" s="31"/>
      <c r="I33" s="31"/>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800-000000000000}">
          <x14:formula1>
            <xm:f>'S:\!BUDGET 2017\!OLD\[FY 17 Budget Utility Services CIP Projects 4.25.16 entry doc - AFTER SORTING.xlsx]DROPDOWN INFO - DO NOT CHANGE'!#REF!</xm:f>
          </x14:formula1>
          <xm:sqref>A29:B30 A32:B33</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281</v>
      </c>
      <c r="B2" s="6"/>
      <c r="D2" s="6"/>
      <c r="E2" s="6"/>
      <c r="F2" s="17"/>
      <c r="G2" s="17"/>
      <c r="H2" s="17"/>
      <c r="I2" s="17"/>
    </row>
    <row r="3" spans="1:12" ht="15.75" x14ac:dyDescent="0.25">
      <c r="A3" s="20" t="s">
        <v>282</v>
      </c>
      <c r="B3" s="3"/>
      <c r="C3" s="3"/>
      <c r="D3" s="3"/>
      <c r="E3" s="3"/>
      <c r="F3" s="17"/>
      <c r="G3" s="17"/>
      <c r="H3" s="17"/>
      <c r="I3" s="17"/>
    </row>
    <row r="4" spans="1:12" x14ac:dyDescent="0.25">
      <c r="A4" s="3" t="s">
        <v>24</v>
      </c>
      <c r="B4" s="3"/>
      <c r="C4" s="3"/>
      <c r="D4" s="3"/>
      <c r="E4" s="3"/>
      <c r="F4" s="17"/>
      <c r="G4" s="17"/>
      <c r="H4" s="17"/>
      <c r="I4" s="17"/>
    </row>
    <row r="5" spans="1:12" x14ac:dyDescent="0.25">
      <c r="A5" s="3" t="s">
        <v>103</v>
      </c>
      <c r="B5" s="3"/>
      <c r="C5" s="3"/>
      <c r="D5" s="3"/>
      <c r="E5" s="3"/>
      <c r="F5" s="17"/>
      <c r="G5" s="17"/>
      <c r="H5" s="17"/>
      <c r="I5" s="17"/>
    </row>
    <row r="6" spans="1:12" x14ac:dyDescent="0.25">
      <c r="A6" s="3" t="s">
        <v>104</v>
      </c>
      <c r="B6" s="3"/>
      <c r="C6" s="3"/>
      <c r="D6" s="3"/>
      <c r="E6" s="3"/>
      <c r="F6" s="17"/>
      <c r="G6" s="17"/>
      <c r="H6" s="17"/>
      <c r="I6" s="17"/>
    </row>
    <row r="7" spans="1:12" x14ac:dyDescent="0.25">
      <c r="A7" s="7" t="s">
        <v>9</v>
      </c>
      <c r="B7" s="6"/>
      <c r="C7" s="3"/>
      <c r="D7" s="3"/>
      <c r="E7" s="3"/>
      <c r="F7" s="17"/>
      <c r="G7" s="17"/>
      <c r="H7" s="17"/>
      <c r="I7" s="17"/>
    </row>
    <row r="8" spans="1:12" x14ac:dyDescent="0.25">
      <c r="A8" s="51" t="s">
        <v>365</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464582</v>
      </c>
      <c r="C15" s="38">
        <v>0</v>
      </c>
      <c r="D15" s="38">
        <v>0</v>
      </c>
      <c r="E15" s="38">
        <v>0</v>
      </c>
      <c r="F15" s="38">
        <v>0</v>
      </c>
      <c r="G15" s="38">
        <v>0</v>
      </c>
      <c r="H15" s="38">
        <v>0</v>
      </c>
      <c r="I15" s="38">
        <f t="shared" ref="I15:I25" si="0">SUM(B15:H15)</f>
        <v>464582</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464582</v>
      </c>
      <c r="C20" s="37">
        <f t="shared" si="1"/>
        <v>0</v>
      </c>
      <c r="D20" s="37">
        <f t="shared" si="1"/>
        <v>0</v>
      </c>
      <c r="E20" s="37">
        <f t="shared" si="1"/>
        <v>0</v>
      </c>
      <c r="F20" s="37">
        <f t="shared" si="1"/>
        <v>0</v>
      </c>
      <c r="G20" s="37">
        <f t="shared" si="1"/>
        <v>0</v>
      </c>
      <c r="H20" s="37">
        <f t="shared" si="1"/>
        <v>0</v>
      </c>
      <c r="I20" s="37">
        <f t="shared" si="0"/>
        <v>464582</v>
      </c>
    </row>
    <row r="21" spans="1:12" ht="15" customHeight="1" x14ac:dyDescent="0.25">
      <c r="A21" s="38" t="s">
        <v>16</v>
      </c>
      <c r="B21" s="38">
        <v>0</v>
      </c>
      <c r="C21" s="38">
        <v>0</v>
      </c>
      <c r="D21" s="38">
        <v>0</v>
      </c>
      <c r="E21" s="38">
        <v>0</v>
      </c>
      <c r="F21" s="38">
        <v>0</v>
      </c>
      <c r="G21" s="38">
        <v>0</v>
      </c>
      <c r="H21" s="38">
        <v>0</v>
      </c>
      <c r="I21" s="38">
        <f t="shared" si="0"/>
        <v>0</v>
      </c>
    </row>
    <row r="22" spans="1:12" x14ac:dyDescent="0.25">
      <c r="A22" s="38" t="s">
        <v>13</v>
      </c>
      <c r="B22" s="38">
        <v>0</v>
      </c>
      <c r="C22" s="38">
        <v>0</v>
      </c>
      <c r="D22" s="38">
        <v>0</v>
      </c>
      <c r="E22" s="38">
        <v>0</v>
      </c>
      <c r="F22" s="38">
        <v>0</v>
      </c>
      <c r="G22" s="38">
        <v>0</v>
      </c>
      <c r="H22" s="38">
        <v>0</v>
      </c>
      <c r="I22" s="38">
        <f t="shared" si="0"/>
        <v>0</v>
      </c>
    </row>
    <row r="23" spans="1:12" x14ac:dyDescent="0.25">
      <c r="A23" s="38" t="s">
        <v>14</v>
      </c>
      <c r="B23" s="38">
        <v>0</v>
      </c>
      <c r="C23" s="38">
        <v>0</v>
      </c>
      <c r="D23" s="38">
        <v>464582</v>
      </c>
      <c r="E23" s="38">
        <v>0</v>
      </c>
      <c r="F23" s="38">
        <v>0</v>
      </c>
      <c r="G23" s="38">
        <v>0</v>
      </c>
      <c r="H23" s="38">
        <v>0</v>
      </c>
      <c r="I23" s="38">
        <f t="shared" si="0"/>
        <v>464582</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464582</v>
      </c>
      <c r="E25" s="37">
        <f t="shared" si="2"/>
        <v>0</v>
      </c>
      <c r="F25" s="37">
        <f t="shared" si="2"/>
        <v>0</v>
      </c>
      <c r="G25" s="37">
        <f t="shared" si="2"/>
        <v>0</v>
      </c>
      <c r="H25" s="37">
        <f t="shared" si="2"/>
        <v>0</v>
      </c>
      <c r="I25" s="37">
        <f t="shared" si="0"/>
        <v>464582</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4"/>
      <c r="D30" s="24"/>
      <c r="E30" s="24"/>
      <c r="F30" s="24"/>
      <c r="G30" s="24"/>
      <c r="H30" s="24"/>
      <c r="I30" s="24"/>
    </row>
    <row r="31" spans="1:12" ht="13.5" customHeight="1" x14ac:dyDescent="0.25">
      <c r="A31" s="19"/>
      <c r="B31" s="19"/>
      <c r="C31" s="24"/>
      <c r="D31" s="24"/>
      <c r="E31" s="24"/>
      <c r="F31" s="24"/>
      <c r="G31" s="24"/>
      <c r="H31" s="24"/>
      <c r="I31" s="24"/>
    </row>
    <row r="32" spans="1:12" ht="13.5" customHeight="1" x14ac:dyDescent="0.25">
      <c r="A32" s="19"/>
      <c r="B32" s="19"/>
      <c r="C32" s="24"/>
      <c r="D32" s="24"/>
      <c r="E32" s="24"/>
      <c r="F32" s="24"/>
      <c r="G32" s="24"/>
      <c r="H32" s="24"/>
      <c r="I32" s="24"/>
    </row>
    <row r="33" spans="1:9" ht="13.5" customHeight="1" x14ac:dyDescent="0.25">
      <c r="A33" s="19"/>
      <c r="B33" s="19"/>
      <c r="C33" s="24"/>
      <c r="D33" s="24"/>
      <c r="E33" s="24"/>
      <c r="F33" s="24"/>
      <c r="G33" s="24"/>
      <c r="H33" s="24"/>
      <c r="I33" s="24"/>
    </row>
    <row r="34" spans="1:9" ht="13.5" customHeight="1" x14ac:dyDescent="0.25">
      <c r="A34" s="19"/>
      <c r="B34" s="19"/>
      <c r="C34" s="24"/>
      <c r="D34" s="24"/>
      <c r="E34" s="24"/>
      <c r="F34" s="24"/>
      <c r="G34" s="24"/>
      <c r="H34" s="24"/>
      <c r="I34" s="24"/>
    </row>
    <row r="35" spans="1:9" ht="13.5" customHeight="1" x14ac:dyDescent="0.25">
      <c r="A35" s="14"/>
      <c r="B35" s="14"/>
      <c r="C35" s="24"/>
      <c r="D35" s="24"/>
      <c r="E35" s="24"/>
      <c r="F35" s="24"/>
      <c r="G35" s="24"/>
      <c r="H35" s="24"/>
      <c r="I35" s="24"/>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4"/>
      <c r="D38" s="24"/>
      <c r="E38" s="24"/>
      <c r="F38" s="24"/>
      <c r="G38" s="24"/>
      <c r="H38" s="24"/>
      <c r="I38" s="24"/>
    </row>
    <row r="39" spans="1:9" ht="13.5" customHeight="1" x14ac:dyDescent="0.25">
      <c r="A39" s="19"/>
      <c r="B39" s="19"/>
      <c r="C39" s="24"/>
      <c r="D39" s="24"/>
      <c r="E39" s="24"/>
      <c r="F39" s="24"/>
      <c r="G39" s="24"/>
      <c r="H39" s="24"/>
      <c r="I39" s="24"/>
    </row>
    <row r="40" spans="1:9" ht="13.5" customHeight="1" x14ac:dyDescent="0.25">
      <c r="A40" s="24"/>
      <c r="B40" s="24"/>
      <c r="C40" s="24"/>
      <c r="D40" s="24"/>
      <c r="E40" s="24"/>
      <c r="F40" s="24"/>
      <c r="G40" s="24"/>
      <c r="H40" s="24"/>
      <c r="I40" s="24"/>
    </row>
    <row r="41" spans="1:9" ht="13.5" customHeight="1" x14ac:dyDescent="0.25">
      <c r="A41" s="24"/>
      <c r="B41" s="24"/>
      <c r="C41" s="24"/>
      <c r="D41" s="24"/>
      <c r="E41" s="24"/>
      <c r="F41" s="24"/>
      <c r="G41" s="24"/>
      <c r="H41" s="24"/>
      <c r="I41" s="24"/>
    </row>
    <row r="42" spans="1:9" ht="13.5" customHeight="1" x14ac:dyDescent="0.25">
      <c r="A42" s="24"/>
      <c r="B42" s="24"/>
      <c r="C42" s="24"/>
      <c r="D42" s="24"/>
      <c r="E42" s="24"/>
      <c r="F42" s="24"/>
      <c r="G42" s="24"/>
      <c r="H42" s="24"/>
      <c r="I42" s="24"/>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4"/>
      <c r="E45" s="24"/>
      <c r="F45" s="24"/>
      <c r="G45" s="24"/>
      <c r="H45" s="24"/>
      <c r="I45" s="24"/>
    </row>
    <row r="46" spans="1:9" ht="13.5" customHeight="1" x14ac:dyDescent="0.25">
      <c r="A46" s="19"/>
      <c r="B46" s="19"/>
      <c r="C46" s="19"/>
      <c r="D46" s="24"/>
      <c r="E46" s="24"/>
      <c r="F46" s="24"/>
      <c r="G46" s="24"/>
      <c r="H46" s="24"/>
      <c r="I46" s="24"/>
    </row>
    <row r="47" spans="1:9" ht="13.5" customHeight="1" x14ac:dyDescent="0.25">
      <c r="A47" s="19"/>
      <c r="B47" s="19"/>
      <c r="C47" s="19"/>
      <c r="D47" s="24"/>
      <c r="E47" s="24"/>
      <c r="F47" s="24"/>
      <c r="G47" s="24"/>
      <c r="H47" s="24"/>
      <c r="I47" s="24"/>
    </row>
    <row r="48" spans="1:9" ht="13.5" customHeight="1" x14ac:dyDescent="0.25">
      <c r="A48" s="52"/>
      <c r="B48" s="52"/>
      <c r="C48" s="52"/>
      <c r="D48" s="24"/>
      <c r="E48" s="24"/>
      <c r="F48" s="24"/>
      <c r="G48" s="24"/>
      <c r="H48" s="24"/>
      <c r="I48" s="24"/>
    </row>
    <row r="49" spans="1:9" ht="13.5" customHeight="1" x14ac:dyDescent="0.25">
      <c r="A49" s="52"/>
      <c r="B49" s="52"/>
      <c r="C49" s="52"/>
      <c r="D49" s="24"/>
      <c r="E49" s="24"/>
      <c r="F49" s="24"/>
      <c r="G49" s="24"/>
      <c r="H49" s="24"/>
      <c r="I49" s="24"/>
    </row>
    <row r="50" spans="1:9" x14ac:dyDescent="0.25">
      <c r="A50" s="53"/>
      <c r="B50" s="53"/>
      <c r="C50" s="53"/>
      <c r="D50" s="53"/>
      <c r="E50" s="53"/>
      <c r="F50" s="53"/>
      <c r="G50" s="53"/>
      <c r="H50" s="53"/>
      <c r="I50" s="53"/>
    </row>
  </sheetData>
  <mergeCells count="4">
    <mergeCell ref="A8:I12"/>
    <mergeCell ref="A48:C48"/>
    <mergeCell ref="A49:C49"/>
    <mergeCell ref="A50:I50"/>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9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283</v>
      </c>
      <c r="B3" s="3"/>
      <c r="C3" s="3"/>
      <c r="D3" s="3"/>
      <c r="E3" s="3"/>
      <c r="F3" s="17"/>
      <c r="G3" s="17"/>
      <c r="H3" s="17"/>
      <c r="I3" s="17"/>
    </row>
    <row r="4" spans="1:12" x14ac:dyDescent="0.25">
      <c r="A4" s="3" t="s">
        <v>25</v>
      </c>
      <c r="B4" s="3"/>
      <c r="C4" s="3"/>
      <c r="D4" s="3"/>
      <c r="E4" s="3"/>
      <c r="F4" s="17"/>
      <c r="G4" s="17"/>
      <c r="H4" s="17"/>
      <c r="I4" s="17"/>
    </row>
    <row r="5" spans="1:12" x14ac:dyDescent="0.25">
      <c r="A5" s="3" t="s">
        <v>105</v>
      </c>
      <c r="B5" s="3"/>
      <c r="C5" s="3"/>
      <c r="D5" s="3"/>
      <c r="E5" s="3"/>
      <c r="F5" s="17"/>
      <c r="G5" s="17"/>
      <c r="H5" s="17"/>
      <c r="I5" s="17"/>
    </row>
    <row r="6" spans="1:12" x14ac:dyDescent="0.25">
      <c r="A6" s="3" t="s">
        <v>106</v>
      </c>
      <c r="B6" s="3"/>
      <c r="C6" s="3"/>
      <c r="D6" s="3"/>
      <c r="E6" s="3"/>
      <c r="F6" s="17"/>
      <c r="G6" s="17"/>
      <c r="H6" s="17"/>
      <c r="I6" s="17"/>
    </row>
    <row r="7" spans="1:12" x14ac:dyDescent="0.25">
      <c r="A7" s="7" t="s">
        <v>9</v>
      </c>
      <c r="B7" s="6"/>
      <c r="C7" s="3"/>
      <c r="D7" s="3"/>
      <c r="E7" s="3"/>
      <c r="F7" s="17"/>
      <c r="G7" s="17"/>
      <c r="H7" s="17"/>
      <c r="I7" s="17"/>
    </row>
    <row r="8" spans="1:12" x14ac:dyDescent="0.25">
      <c r="A8" s="51" t="s">
        <v>364</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47350</v>
      </c>
      <c r="C15" s="38">
        <v>0</v>
      </c>
      <c r="D15" s="38">
        <v>0</v>
      </c>
      <c r="E15" s="38">
        <v>0</v>
      </c>
      <c r="F15" s="38">
        <v>0</v>
      </c>
      <c r="G15" s="38">
        <v>0</v>
      </c>
      <c r="H15" s="38">
        <v>0</v>
      </c>
      <c r="I15" s="38">
        <f t="shared" ref="I15:I25" si="0">SUM(B15:H15)</f>
        <v>47350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47350</v>
      </c>
      <c r="C20" s="37">
        <f t="shared" si="1"/>
        <v>0</v>
      </c>
      <c r="D20" s="37">
        <f t="shared" si="1"/>
        <v>0</v>
      </c>
      <c r="E20" s="37">
        <f t="shared" si="1"/>
        <v>0</v>
      </c>
      <c r="F20" s="37">
        <f t="shared" si="1"/>
        <v>0</v>
      </c>
      <c r="G20" s="37">
        <f t="shared" si="1"/>
        <v>0</v>
      </c>
      <c r="H20" s="37">
        <f t="shared" si="1"/>
        <v>0</v>
      </c>
      <c r="I20" s="37">
        <f t="shared" si="0"/>
        <v>47350</v>
      </c>
    </row>
    <row r="21" spans="1:12" ht="15" customHeight="1" x14ac:dyDescent="0.25">
      <c r="A21" s="38" t="s">
        <v>16</v>
      </c>
      <c r="B21" s="38">
        <v>0</v>
      </c>
      <c r="C21" s="38">
        <v>0</v>
      </c>
      <c r="D21" s="38">
        <v>0</v>
      </c>
      <c r="E21" s="38">
        <v>0</v>
      </c>
      <c r="F21" s="38">
        <v>0</v>
      </c>
      <c r="G21" s="38">
        <v>0</v>
      </c>
      <c r="H21" s="38">
        <v>0</v>
      </c>
      <c r="I21" s="38">
        <f t="shared" si="0"/>
        <v>0</v>
      </c>
    </row>
    <row r="22" spans="1:12" x14ac:dyDescent="0.25">
      <c r="A22" s="38" t="s">
        <v>13</v>
      </c>
      <c r="B22" s="38">
        <v>0</v>
      </c>
      <c r="C22" s="38">
        <v>0</v>
      </c>
      <c r="D22" s="38">
        <v>0</v>
      </c>
      <c r="E22" s="38">
        <v>0</v>
      </c>
      <c r="F22" s="38">
        <v>0</v>
      </c>
      <c r="G22" s="38">
        <v>0</v>
      </c>
      <c r="H22" s="38">
        <v>0</v>
      </c>
      <c r="I22" s="38">
        <f t="shared" si="0"/>
        <v>0</v>
      </c>
    </row>
    <row r="23" spans="1:12" x14ac:dyDescent="0.25">
      <c r="A23" s="38" t="s">
        <v>14</v>
      </c>
      <c r="B23" s="38">
        <v>0</v>
      </c>
      <c r="C23" s="38">
        <v>0</v>
      </c>
      <c r="D23" s="38">
        <v>47350</v>
      </c>
      <c r="E23" s="38">
        <v>0</v>
      </c>
      <c r="F23" s="38">
        <v>0</v>
      </c>
      <c r="G23" s="38">
        <v>0</v>
      </c>
      <c r="H23" s="38">
        <v>0</v>
      </c>
      <c r="I23" s="38">
        <f t="shared" si="0"/>
        <v>47350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47350</v>
      </c>
      <c r="E25" s="37">
        <f t="shared" si="2"/>
        <v>0</v>
      </c>
      <c r="F25" s="37">
        <f t="shared" si="2"/>
        <v>0</v>
      </c>
      <c r="G25" s="37">
        <f t="shared" si="2"/>
        <v>0</v>
      </c>
      <c r="H25" s="37">
        <f t="shared" si="2"/>
        <v>0</v>
      </c>
      <c r="I25" s="37">
        <f t="shared" si="0"/>
        <v>47350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4"/>
      <c r="D30" s="24"/>
      <c r="E30" s="24"/>
      <c r="F30" s="24"/>
      <c r="G30" s="24"/>
      <c r="H30" s="24"/>
      <c r="I30" s="24"/>
    </row>
    <row r="31" spans="1:12" ht="13.5" customHeight="1" x14ac:dyDescent="0.25">
      <c r="A31" s="19"/>
      <c r="B31" s="19"/>
      <c r="C31" s="24"/>
      <c r="D31" s="24"/>
      <c r="E31" s="24"/>
      <c r="F31" s="24"/>
      <c r="G31" s="24"/>
      <c r="H31" s="24"/>
      <c r="I31" s="24"/>
    </row>
    <row r="32" spans="1:12" ht="13.5" customHeight="1" x14ac:dyDescent="0.25">
      <c r="A32" s="19"/>
      <c r="B32" s="19"/>
      <c r="C32" s="24"/>
      <c r="D32" s="24"/>
      <c r="E32" s="24"/>
      <c r="F32" s="24"/>
      <c r="G32" s="24"/>
      <c r="H32" s="24"/>
      <c r="I32" s="24"/>
    </row>
    <row r="33" spans="1:9" ht="13.5" customHeight="1" x14ac:dyDescent="0.25">
      <c r="A33" s="19"/>
      <c r="B33" s="19"/>
      <c r="C33" s="24"/>
      <c r="D33" s="24"/>
      <c r="E33" s="24"/>
      <c r="F33" s="24"/>
      <c r="G33" s="24"/>
      <c r="H33" s="24"/>
      <c r="I33" s="24"/>
    </row>
    <row r="34" spans="1:9" ht="13.5" customHeight="1" x14ac:dyDescent="0.25">
      <c r="A34" s="19"/>
      <c r="B34" s="19"/>
      <c r="C34" s="24"/>
      <c r="D34" s="24"/>
      <c r="E34" s="24"/>
      <c r="F34" s="24"/>
      <c r="G34" s="24"/>
      <c r="H34" s="24"/>
      <c r="I34" s="24"/>
    </row>
    <row r="35" spans="1:9" ht="13.5" customHeight="1" x14ac:dyDescent="0.25">
      <c r="A35" s="14"/>
      <c r="B35" s="14"/>
      <c r="C35" s="24"/>
      <c r="D35" s="24"/>
      <c r="E35" s="24"/>
      <c r="F35" s="24"/>
      <c r="G35" s="24"/>
      <c r="H35" s="24"/>
      <c r="I35" s="24"/>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4"/>
      <c r="D38" s="24"/>
      <c r="E38" s="24"/>
      <c r="F38" s="24"/>
      <c r="G38" s="24"/>
      <c r="H38" s="24"/>
      <c r="I38" s="24"/>
    </row>
    <row r="39" spans="1:9" ht="13.5" customHeight="1" x14ac:dyDescent="0.25">
      <c r="A39" s="19"/>
      <c r="B39" s="19"/>
      <c r="C39" s="24"/>
      <c r="D39" s="24"/>
      <c r="E39" s="24"/>
      <c r="F39" s="24"/>
      <c r="G39" s="24"/>
      <c r="H39" s="24"/>
      <c r="I39" s="24"/>
    </row>
    <row r="40" spans="1:9" ht="13.5" customHeight="1" x14ac:dyDescent="0.25">
      <c r="A40" s="24"/>
      <c r="B40" s="24"/>
      <c r="C40" s="24"/>
      <c r="D40" s="24"/>
      <c r="E40" s="24"/>
      <c r="F40" s="24"/>
      <c r="G40" s="24"/>
      <c r="H40" s="24"/>
      <c r="I40" s="24"/>
    </row>
    <row r="41" spans="1:9" ht="13.5" customHeight="1" x14ac:dyDescent="0.25">
      <c r="A41" s="24"/>
      <c r="B41" s="24"/>
      <c r="C41" s="24"/>
      <c r="D41" s="24"/>
      <c r="E41" s="24"/>
      <c r="F41" s="24"/>
      <c r="G41" s="24"/>
      <c r="H41" s="24"/>
      <c r="I41" s="24"/>
    </row>
    <row r="42" spans="1:9" ht="13.5" customHeight="1" x14ac:dyDescent="0.25">
      <c r="A42" s="24"/>
      <c r="B42" s="24"/>
      <c r="C42" s="24"/>
      <c r="D42" s="24"/>
      <c r="E42" s="24"/>
      <c r="F42" s="24"/>
      <c r="G42" s="24"/>
      <c r="H42" s="24"/>
      <c r="I42" s="24"/>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4"/>
      <c r="E45" s="24"/>
      <c r="F45" s="24"/>
      <c r="G45" s="24"/>
      <c r="H45" s="24"/>
      <c r="I45" s="24"/>
    </row>
    <row r="46" spans="1:9" ht="13.5" customHeight="1" x14ac:dyDescent="0.25">
      <c r="A46" s="19"/>
      <c r="B46" s="19"/>
      <c r="C46" s="19"/>
      <c r="D46" s="24"/>
      <c r="E46" s="24"/>
      <c r="F46" s="24"/>
      <c r="G46" s="24"/>
      <c r="H46" s="24"/>
      <c r="I46" s="24"/>
    </row>
    <row r="47" spans="1:9" ht="13.5" customHeight="1" x14ac:dyDescent="0.25">
      <c r="A47" s="19"/>
      <c r="B47" s="19"/>
      <c r="C47" s="19"/>
      <c r="D47" s="24"/>
      <c r="E47" s="24"/>
      <c r="F47" s="24"/>
      <c r="G47" s="24"/>
      <c r="H47" s="24"/>
      <c r="I47" s="24"/>
    </row>
    <row r="48" spans="1:9" ht="13.5" customHeight="1" x14ac:dyDescent="0.25">
      <c r="A48" s="52"/>
      <c r="B48" s="52"/>
      <c r="C48" s="52"/>
      <c r="D48" s="24"/>
      <c r="E48" s="24"/>
      <c r="F48" s="24"/>
      <c r="G48" s="24"/>
      <c r="H48" s="24"/>
      <c r="I48" s="24"/>
    </row>
    <row r="49" spans="1:9" ht="13.5" customHeight="1" x14ac:dyDescent="0.25">
      <c r="A49" s="52"/>
      <c r="B49" s="52"/>
      <c r="C49" s="52"/>
      <c r="D49" s="24"/>
      <c r="E49" s="24"/>
      <c r="F49" s="24"/>
      <c r="G49" s="24"/>
      <c r="H49" s="24"/>
      <c r="I49" s="24"/>
    </row>
    <row r="50" spans="1:9" x14ac:dyDescent="0.25">
      <c r="A50" s="53"/>
      <c r="B50" s="53"/>
      <c r="C50" s="53"/>
      <c r="D50" s="53"/>
      <c r="E50" s="53"/>
      <c r="F50" s="53"/>
      <c r="G50" s="53"/>
      <c r="H50" s="53"/>
      <c r="I50" s="53"/>
    </row>
  </sheetData>
  <mergeCells count="4">
    <mergeCell ref="A8:I12"/>
    <mergeCell ref="A48:C48"/>
    <mergeCell ref="A49:C49"/>
    <mergeCell ref="A50:I50"/>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A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4"/>
  <sheetViews>
    <sheetView view="pageBreakPreview" zoomScale="110" zoomScaleNormal="100" zoomScaleSheetLayoutView="110" workbookViewId="0">
      <selection activeCell="A8" sqref="A8:I12"/>
    </sheetView>
  </sheetViews>
  <sheetFormatPr defaultColWidth="8.85546875"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255</v>
      </c>
      <c r="B2" s="6"/>
      <c r="D2" s="6"/>
      <c r="E2" s="6"/>
      <c r="F2" s="17"/>
      <c r="G2" s="17"/>
      <c r="H2" s="17"/>
      <c r="I2" s="17"/>
    </row>
    <row r="3" spans="1:12" ht="15.75" x14ac:dyDescent="0.25">
      <c r="A3" s="20" t="s">
        <v>258</v>
      </c>
      <c r="B3" s="3"/>
      <c r="C3" s="3"/>
      <c r="D3" s="3"/>
      <c r="E3" s="3"/>
      <c r="F3" s="17"/>
      <c r="G3" s="17"/>
      <c r="H3" s="17"/>
      <c r="I3" s="17"/>
    </row>
    <row r="4" spans="1:12" x14ac:dyDescent="0.25">
      <c r="A4" s="3" t="s">
        <v>198</v>
      </c>
      <c r="B4" s="3"/>
      <c r="C4" s="3"/>
      <c r="D4" s="3"/>
      <c r="E4" s="3"/>
      <c r="F4" s="17"/>
      <c r="G4" s="17"/>
      <c r="H4" s="17"/>
      <c r="I4" s="17"/>
    </row>
    <row r="5" spans="1:12" x14ac:dyDescent="0.25">
      <c r="A5" s="3" t="s">
        <v>73</v>
      </c>
      <c r="B5" s="3"/>
      <c r="C5" s="3"/>
      <c r="D5" s="3"/>
      <c r="E5" s="3"/>
      <c r="F5" s="17"/>
      <c r="G5" s="17"/>
      <c r="H5" s="17"/>
      <c r="I5" s="17"/>
    </row>
    <row r="6" spans="1:12" x14ac:dyDescent="0.25">
      <c r="A6" s="3" t="s">
        <v>74</v>
      </c>
      <c r="B6" s="3"/>
      <c r="C6" s="3"/>
      <c r="D6" s="3"/>
      <c r="E6" s="3"/>
      <c r="F6" s="17"/>
      <c r="G6" s="17"/>
      <c r="H6" s="17"/>
      <c r="I6" s="17"/>
    </row>
    <row r="7" spans="1:12" x14ac:dyDescent="0.25">
      <c r="A7" s="7" t="s">
        <v>9</v>
      </c>
      <c r="B7" s="6"/>
      <c r="C7" s="3"/>
      <c r="D7" s="3"/>
      <c r="E7" s="3"/>
      <c r="F7" s="17"/>
      <c r="G7" s="17"/>
      <c r="H7" s="17"/>
      <c r="I7" s="17"/>
    </row>
    <row r="8" spans="1:12" x14ac:dyDescent="0.25">
      <c r="A8" s="51" t="s">
        <v>371</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18.75"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60</v>
      </c>
      <c r="B15" s="38">
        <v>887412</v>
      </c>
      <c r="C15" s="38">
        <v>300000</v>
      </c>
      <c r="D15" s="38">
        <v>300000</v>
      </c>
      <c r="E15" s="38">
        <v>300000</v>
      </c>
      <c r="F15" s="38">
        <v>300000</v>
      </c>
      <c r="G15" s="38">
        <v>300000</v>
      </c>
      <c r="H15" s="38">
        <v>350000</v>
      </c>
      <c r="I15" s="38">
        <f t="shared" ref="I15:I25" si="0">SUM(B15:H15)</f>
        <v>2737412</v>
      </c>
      <c r="K15" s="4"/>
    </row>
    <row r="16" spans="1:12" x14ac:dyDescent="0.25">
      <c r="A16" s="38" t="s">
        <v>23</v>
      </c>
      <c r="B16" s="38">
        <v>0</v>
      </c>
      <c r="C16" s="38">
        <v>0</v>
      </c>
      <c r="D16" s="38">
        <v>0</v>
      </c>
      <c r="E16" s="38">
        <v>0</v>
      </c>
      <c r="F16" s="38">
        <v>0</v>
      </c>
      <c r="G16" s="38">
        <v>0</v>
      </c>
      <c r="H16" s="38">
        <v>0</v>
      </c>
      <c r="I16" s="38">
        <f t="shared" si="0"/>
        <v>0</v>
      </c>
      <c r="K16" s="4">
        <f>I20-I25</f>
        <v>0</v>
      </c>
      <c r="L16" t="s">
        <v>7</v>
      </c>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35000</v>
      </c>
      <c r="C18" s="38" t="s">
        <v>57</v>
      </c>
      <c r="D18" s="38">
        <v>0</v>
      </c>
      <c r="E18" s="38">
        <v>0</v>
      </c>
      <c r="F18" s="38">
        <v>0</v>
      </c>
      <c r="G18" s="38">
        <v>0</v>
      </c>
      <c r="H18" s="38">
        <v>0</v>
      </c>
      <c r="I18" s="38">
        <f t="shared" si="0"/>
        <v>35000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922412</v>
      </c>
      <c r="C20" s="37">
        <f t="shared" si="1"/>
        <v>300000</v>
      </c>
      <c r="D20" s="37">
        <f t="shared" si="1"/>
        <v>300000</v>
      </c>
      <c r="E20" s="37">
        <f t="shared" si="1"/>
        <v>300000</v>
      </c>
      <c r="F20" s="37">
        <f t="shared" si="1"/>
        <v>300000</v>
      </c>
      <c r="G20" s="37">
        <f t="shared" si="1"/>
        <v>300000</v>
      </c>
      <c r="H20" s="37">
        <f t="shared" si="1"/>
        <v>350000</v>
      </c>
      <c r="I20" s="37">
        <f t="shared" si="0"/>
        <v>2772412</v>
      </c>
    </row>
    <row r="21" spans="1:11" ht="15" customHeight="1" x14ac:dyDescent="0.25">
      <c r="A21" s="38" t="s">
        <v>16</v>
      </c>
      <c r="B21" s="38">
        <v>0</v>
      </c>
      <c r="C21" s="38">
        <v>50000</v>
      </c>
      <c r="D21" s="38">
        <v>20000</v>
      </c>
      <c r="E21" s="38">
        <v>20000</v>
      </c>
      <c r="F21" s="38">
        <v>20000</v>
      </c>
      <c r="G21" s="38">
        <v>19701</v>
      </c>
      <c r="H21" s="38">
        <v>20000</v>
      </c>
      <c r="I21" s="38">
        <f t="shared" si="0"/>
        <v>149701</v>
      </c>
    </row>
    <row r="22" spans="1:11" x14ac:dyDescent="0.25">
      <c r="A22" s="38" t="s">
        <v>13</v>
      </c>
      <c r="B22" s="38">
        <v>103801</v>
      </c>
      <c r="C22" s="38">
        <v>33227</v>
      </c>
      <c r="D22" s="38">
        <v>125000</v>
      </c>
      <c r="E22" s="38">
        <v>65000</v>
      </c>
      <c r="F22" s="38">
        <v>65000</v>
      </c>
      <c r="G22" s="38">
        <v>115000</v>
      </c>
      <c r="H22" s="38">
        <v>115000</v>
      </c>
      <c r="I22" s="38">
        <f t="shared" si="0"/>
        <v>622028</v>
      </c>
    </row>
    <row r="23" spans="1:11" x14ac:dyDescent="0.25">
      <c r="A23" s="38" t="s">
        <v>14</v>
      </c>
      <c r="B23" s="38">
        <v>0</v>
      </c>
      <c r="C23" s="38">
        <v>160000</v>
      </c>
      <c r="D23" s="38">
        <v>425715</v>
      </c>
      <c r="E23" s="38">
        <v>260000</v>
      </c>
      <c r="F23" s="38">
        <v>260000</v>
      </c>
      <c r="G23" s="38">
        <v>400000</v>
      </c>
      <c r="H23" s="38">
        <v>494968</v>
      </c>
      <c r="I23" s="38">
        <f t="shared" si="0"/>
        <v>2000683</v>
      </c>
    </row>
    <row r="24" spans="1:11" x14ac:dyDescent="0.25">
      <c r="A24" s="38" t="s">
        <v>15</v>
      </c>
      <c r="B24" s="38">
        <v>0</v>
      </c>
      <c r="C24" s="38">
        <v>0</v>
      </c>
      <c r="D24" s="38">
        <v>0</v>
      </c>
      <c r="E24" s="38">
        <v>0</v>
      </c>
      <c r="F24" s="38">
        <v>0</v>
      </c>
      <c r="G24" s="38">
        <v>0</v>
      </c>
      <c r="H24" s="38">
        <v>0</v>
      </c>
      <c r="I24" s="38">
        <f t="shared" si="0"/>
        <v>0</v>
      </c>
    </row>
    <row r="25" spans="1:11" s="35" customFormat="1" x14ac:dyDescent="0.25">
      <c r="A25" s="36" t="s">
        <v>0</v>
      </c>
      <c r="B25" s="37">
        <f t="shared" ref="B25:H25" si="2">SUM(B21:B24)</f>
        <v>103801</v>
      </c>
      <c r="C25" s="37">
        <f t="shared" si="2"/>
        <v>243227</v>
      </c>
      <c r="D25" s="37">
        <f t="shared" si="2"/>
        <v>570715</v>
      </c>
      <c r="E25" s="37">
        <f t="shared" si="2"/>
        <v>345000</v>
      </c>
      <c r="F25" s="37">
        <f t="shared" si="2"/>
        <v>345000</v>
      </c>
      <c r="G25" s="37">
        <f t="shared" si="2"/>
        <v>534701</v>
      </c>
      <c r="H25" s="37">
        <f t="shared" si="2"/>
        <v>629968</v>
      </c>
      <c r="I25" s="37">
        <f t="shared" si="0"/>
        <v>2772412</v>
      </c>
    </row>
    <row r="26" spans="1:11" x14ac:dyDescent="0.25">
      <c r="A26" s="8"/>
      <c r="B26" s="8"/>
      <c r="C26" s="8"/>
      <c r="D26" s="8"/>
      <c r="E26" s="8"/>
      <c r="F26" s="9"/>
      <c r="G26" s="9"/>
      <c r="H26" s="2"/>
      <c r="I26" s="1"/>
    </row>
    <row r="27" spans="1:11" x14ac:dyDescent="0.25">
      <c r="A27" s="8"/>
      <c r="B27" s="8"/>
      <c r="C27" s="8"/>
      <c r="D27" s="8"/>
      <c r="E27" s="8"/>
      <c r="F27" s="3"/>
      <c r="G27" s="3"/>
      <c r="H27" s="3"/>
      <c r="I27" s="3"/>
    </row>
    <row r="28" spans="1:11" ht="9.9499999999999993" customHeight="1" x14ac:dyDescent="0.25">
      <c r="A28" s="3"/>
      <c r="B28" s="3"/>
      <c r="C28" s="3"/>
      <c r="D28" s="3"/>
      <c r="E28" s="3"/>
      <c r="F28" s="3"/>
      <c r="G28" s="3"/>
      <c r="H28" s="3"/>
      <c r="I28" s="3"/>
    </row>
    <row r="29" spans="1:11" ht="28.9" customHeight="1" x14ac:dyDescent="0.25">
      <c r="A29" s="18"/>
      <c r="B29" s="18"/>
      <c r="C29" s="10"/>
      <c r="D29" s="10"/>
      <c r="E29" s="10"/>
      <c r="F29" s="10"/>
      <c r="G29" s="10"/>
      <c r="H29" s="10"/>
      <c r="I29" s="13"/>
    </row>
    <row r="30" spans="1:11" ht="13.5" customHeight="1" x14ac:dyDescent="0.25">
      <c r="A30" s="19"/>
      <c r="B30" s="19"/>
      <c r="C30" s="31"/>
      <c r="D30" s="31"/>
      <c r="E30" s="31"/>
      <c r="F30" s="31"/>
      <c r="G30" s="31"/>
      <c r="H30" s="31"/>
      <c r="I30" s="31"/>
    </row>
    <row r="31" spans="1:11" ht="13.5" customHeight="1" x14ac:dyDescent="0.25">
      <c r="A31" s="19"/>
      <c r="B31" s="19"/>
      <c r="C31" s="31"/>
      <c r="D31" s="31"/>
      <c r="E31" s="31"/>
      <c r="F31" s="31"/>
      <c r="G31" s="31"/>
      <c r="H31" s="31"/>
      <c r="I31" s="31"/>
    </row>
    <row r="32" spans="1:11" ht="13.5" customHeight="1" x14ac:dyDescent="0.25">
      <c r="A32" s="19"/>
      <c r="B32" s="19"/>
      <c r="C32" s="31"/>
      <c r="D32" s="31"/>
      <c r="E32" s="31"/>
      <c r="F32" s="31"/>
      <c r="G32" s="31"/>
      <c r="H32" s="31"/>
      <c r="I32" s="31"/>
    </row>
    <row r="33" spans="1:9" ht="13.5" customHeight="1" x14ac:dyDescent="0.25">
      <c r="A33" s="19"/>
      <c r="B33" s="19"/>
      <c r="C33" s="31"/>
      <c r="D33" s="31"/>
      <c r="E33" s="31"/>
      <c r="F33" s="31"/>
      <c r="G33" s="31"/>
      <c r="H33" s="31"/>
      <c r="I33" s="31"/>
    </row>
    <row r="34" spans="1:9" ht="13.5" customHeight="1" x14ac:dyDescent="0.25">
      <c r="A34" s="19"/>
      <c r="B34" s="19"/>
      <c r="C34" s="31"/>
      <c r="D34" s="31"/>
      <c r="E34" s="31"/>
      <c r="F34" s="31"/>
      <c r="G34" s="31"/>
      <c r="H34" s="31"/>
      <c r="I34" s="31"/>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2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281</v>
      </c>
      <c r="B2" s="6"/>
      <c r="D2" s="6"/>
      <c r="E2" s="6"/>
      <c r="F2" s="17"/>
      <c r="G2" s="17"/>
      <c r="H2" s="17"/>
      <c r="I2" s="17"/>
    </row>
    <row r="3" spans="1:12" ht="15.75" x14ac:dyDescent="0.25">
      <c r="A3" s="20" t="s">
        <v>284</v>
      </c>
      <c r="B3" s="3"/>
      <c r="C3" s="3"/>
      <c r="D3" s="3"/>
      <c r="E3" s="3"/>
      <c r="F3" s="17"/>
      <c r="G3" s="17"/>
      <c r="H3" s="17"/>
      <c r="I3" s="17"/>
    </row>
    <row r="4" spans="1:12" x14ac:dyDescent="0.25">
      <c r="A4" s="3" t="s">
        <v>26</v>
      </c>
      <c r="B4" s="3"/>
      <c r="C4" s="3"/>
      <c r="D4" s="3"/>
      <c r="E4" s="3"/>
      <c r="F4" s="17"/>
      <c r="G4" s="17"/>
      <c r="H4" s="17"/>
      <c r="I4" s="17"/>
    </row>
    <row r="5" spans="1:12" x14ac:dyDescent="0.25">
      <c r="A5" s="3" t="s">
        <v>105</v>
      </c>
      <c r="B5" s="3"/>
      <c r="C5" s="3"/>
      <c r="D5" s="3"/>
      <c r="E5" s="3"/>
      <c r="F5" s="17"/>
      <c r="G5" s="17"/>
      <c r="H5" s="17"/>
      <c r="I5" s="17"/>
    </row>
    <row r="6" spans="1:12" x14ac:dyDescent="0.25">
      <c r="A6" s="3" t="s">
        <v>107</v>
      </c>
      <c r="B6" s="3"/>
      <c r="C6" s="3"/>
      <c r="D6" s="3"/>
      <c r="E6" s="3"/>
      <c r="F6" s="17"/>
      <c r="G6" s="17"/>
      <c r="H6" s="17"/>
      <c r="I6" s="17"/>
    </row>
    <row r="7" spans="1:12" x14ac:dyDescent="0.25">
      <c r="A7" s="7" t="s">
        <v>9</v>
      </c>
      <c r="B7" s="6"/>
      <c r="C7" s="3"/>
      <c r="D7" s="3"/>
      <c r="E7" s="3"/>
      <c r="F7" s="17"/>
      <c r="G7" s="17"/>
      <c r="H7" s="17"/>
      <c r="I7" s="17"/>
    </row>
    <row r="8" spans="1:12" x14ac:dyDescent="0.25">
      <c r="A8" s="51" t="s">
        <v>363</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80345</v>
      </c>
      <c r="C15" s="38">
        <v>0</v>
      </c>
      <c r="D15" s="38">
        <v>0</v>
      </c>
      <c r="E15" s="38">
        <v>0</v>
      </c>
      <c r="F15" s="38">
        <v>0</v>
      </c>
      <c r="G15" s="38">
        <v>0</v>
      </c>
      <c r="H15" s="38">
        <v>0</v>
      </c>
      <c r="I15" s="38">
        <f t="shared" ref="I15:I25" si="0">SUM(B15:H15)</f>
        <v>80345</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80345</v>
      </c>
      <c r="C20" s="37">
        <f t="shared" si="1"/>
        <v>0</v>
      </c>
      <c r="D20" s="37">
        <f t="shared" si="1"/>
        <v>0</v>
      </c>
      <c r="E20" s="37">
        <f t="shared" si="1"/>
        <v>0</v>
      </c>
      <c r="F20" s="37">
        <f t="shared" si="1"/>
        <v>0</v>
      </c>
      <c r="G20" s="37">
        <f t="shared" si="1"/>
        <v>0</v>
      </c>
      <c r="H20" s="37">
        <f t="shared" si="1"/>
        <v>0</v>
      </c>
      <c r="I20" s="37">
        <f t="shared" si="0"/>
        <v>80345</v>
      </c>
    </row>
    <row r="21" spans="1:12" ht="15" customHeight="1" x14ac:dyDescent="0.25">
      <c r="A21" s="38" t="s">
        <v>16</v>
      </c>
      <c r="B21" s="38">
        <v>0</v>
      </c>
      <c r="C21" s="38">
        <v>0</v>
      </c>
      <c r="D21" s="38">
        <v>0</v>
      </c>
      <c r="E21" s="38">
        <v>0</v>
      </c>
      <c r="F21" s="38">
        <v>0</v>
      </c>
      <c r="G21" s="38">
        <v>0</v>
      </c>
      <c r="H21" s="38">
        <v>0</v>
      </c>
      <c r="I21" s="38">
        <f t="shared" si="0"/>
        <v>0</v>
      </c>
    </row>
    <row r="22" spans="1:12" x14ac:dyDescent="0.25">
      <c r="A22" s="38" t="s">
        <v>13</v>
      </c>
      <c r="B22" s="38">
        <v>0</v>
      </c>
      <c r="C22" s="38">
        <v>0</v>
      </c>
      <c r="D22" s="38">
        <v>0</v>
      </c>
      <c r="E22" s="38">
        <v>0</v>
      </c>
      <c r="F22" s="38">
        <v>0</v>
      </c>
      <c r="G22" s="38">
        <v>0</v>
      </c>
      <c r="H22" s="38">
        <v>0</v>
      </c>
      <c r="I22" s="38">
        <f t="shared" si="0"/>
        <v>0</v>
      </c>
    </row>
    <row r="23" spans="1:12" x14ac:dyDescent="0.25">
      <c r="A23" s="38" t="s">
        <v>14</v>
      </c>
      <c r="B23" s="38">
        <v>0</v>
      </c>
      <c r="C23" s="38">
        <v>0</v>
      </c>
      <c r="D23" s="38">
        <v>80345</v>
      </c>
      <c r="E23" s="38">
        <v>0</v>
      </c>
      <c r="F23" s="38">
        <v>0</v>
      </c>
      <c r="G23" s="38">
        <v>0</v>
      </c>
      <c r="H23" s="38">
        <v>0</v>
      </c>
      <c r="I23" s="38">
        <f t="shared" si="0"/>
        <v>80345</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80345</v>
      </c>
      <c r="E25" s="37">
        <f t="shared" si="2"/>
        <v>0</v>
      </c>
      <c r="F25" s="37">
        <f t="shared" si="2"/>
        <v>0</v>
      </c>
      <c r="G25" s="37">
        <f t="shared" si="2"/>
        <v>0</v>
      </c>
      <c r="H25" s="37">
        <f t="shared" si="2"/>
        <v>0</v>
      </c>
      <c r="I25" s="37">
        <f t="shared" si="0"/>
        <v>80345</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4"/>
      <c r="D30" s="24"/>
      <c r="E30" s="24"/>
      <c r="F30" s="24"/>
      <c r="G30" s="24"/>
      <c r="H30" s="24"/>
      <c r="I30" s="24"/>
    </row>
    <row r="31" spans="1:12" ht="13.5" customHeight="1" x14ac:dyDescent="0.25">
      <c r="A31" s="19"/>
      <c r="B31" s="19"/>
      <c r="C31" s="24"/>
      <c r="D31" s="24"/>
      <c r="E31" s="24"/>
      <c r="F31" s="24"/>
      <c r="G31" s="24"/>
      <c r="H31" s="24"/>
      <c r="I31" s="24"/>
    </row>
    <row r="32" spans="1:12" ht="13.5" customHeight="1" x14ac:dyDescent="0.25">
      <c r="A32" s="19"/>
      <c r="B32" s="19"/>
      <c r="C32" s="24"/>
      <c r="D32" s="24"/>
      <c r="E32" s="24"/>
      <c r="F32" s="24"/>
      <c r="G32" s="24"/>
      <c r="H32" s="24"/>
      <c r="I32" s="24"/>
    </row>
    <row r="33" spans="1:9" ht="13.5" customHeight="1" x14ac:dyDescent="0.25">
      <c r="A33" s="19"/>
      <c r="B33" s="19"/>
      <c r="C33" s="24"/>
      <c r="D33" s="24"/>
      <c r="E33" s="24"/>
      <c r="F33" s="24"/>
      <c r="G33" s="24"/>
      <c r="H33" s="24"/>
      <c r="I33" s="24"/>
    </row>
    <row r="34" spans="1:9" ht="13.5" customHeight="1" x14ac:dyDescent="0.25">
      <c r="A34" s="19"/>
      <c r="B34" s="19"/>
      <c r="C34" s="24"/>
      <c r="D34" s="24"/>
      <c r="E34" s="24"/>
      <c r="F34" s="24"/>
      <c r="G34" s="24"/>
      <c r="H34" s="24"/>
      <c r="I34" s="24"/>
    </row>
    <row r="35" spans="1:9" ht="13.5" customHeight="1" x14ac:dyDescent="0.25">
      <c r="A35" s="14"/>
      <c r="B35" s="14"/>
      <c r="C35" s="24"/>
      <c r="D35" s="24"/>
      <c r="E35" s="24"/>
      <c r="F35" s="24"/>
      <c r="G35" s="24"/>
      <c r="H35" s="24"/>
      <c r="I35" s="24"/>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4"/>
      <c r="D38" s="24"/>
      <c r="E38" s="24"/>
      <c r="F38" s="24"/>
      <c r="G38" s="24"/>
      <c r="H38" s="24"/>
      <c r="I38" s="24"/>
    </row>
    <row r="39" spans="1:9" ht="13.5" customHeight="1" x14ac:dyDescent="0.25">
      <c r="A39" s="19"/>
      <c r="B39" s="19"/>
      <c r="C39" s="24"/>
      <c r="D39" s="24"/>
      <c r="E39" s="24"/>
      <c r="F39" s="24"/>
      <c r="G39" s="24"/>
      <c r="H39" s="24"/>
      <c r="I39" s="24"/>
    </row>
    <row r="40" spans="1:9" ht="13.5" customHeight="1" x14ac:dyDescent="0.25">
      <c r="A40" s="24"/>
      <c r="B40" s="24"/>
      <c r="C40" s="24"/>
      <c r="D40" s="24"/>
      <c r="E40" s="24"/>
      <c r="F40" s="24"/>
      <c r="G40" s="24"/>
      <c r="H40" s="24"/>
      <c r="I40" s="24"/>
    </row>
    <row r="41" spans="1:9" ht="13.5" customHeight="1" x14ac:dyDescent="0.25">
      <c r="A41" s="24"/>
      <c r="B41" s="24"/>
      <c r="C41" s="24"/>
      <c r="D41" s="24"/>
      <c r="E41" s="24"/>
      <c r="F41" s="24"/>
      <c r="G41" s="24"/>
      <c r="H41" s="24"/>
      <c r="I41" s="24"/>
    </row>
    <row r="42" spans="1:9" ht="13.5" customHeight="1" x14ac:dyDescent="0.25">
      <c r="A42" s="24"/>
      <c r="B42" s="24"/>
      <c r="C42" s="24"/>
      <c r="D42" s="24"/>
      <c r="E42" s="24"/>
      <c r="F42" s="24"/>
      <c r="G42" s="24"/>
      <c r="H42" s="24"/>
      <c r="I42" s="24"/>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4"/>
      <c r="E45" s="24"/>
      <c r="F45" s="24"/>
      <c r="G45" s="24"/>
      <c r="H45" s="24"/>
      <c r="I45" s="24"/>
    </row>
    <row r="46" spans="1:9" ht="13.5" customHeight="1" x14ac:dyDescent="0.25">
      <c r="A46" s="19"/>
      <c r="B46" s="19"/>
      <c r="C46" s="19"/>
      <c r="D46" s="24"/>
      <c r="E46" s="24"/>
      <c r="F46" s="24"/>
      <c r="G46" s="24"/>
      <c r="H46" s="24"/>
      <c r="I46" s="24"/>
    </row>
    <row r="47" spans="1:9" ht="13.5" customHeight="1" x14ac:dyDescent="0.25">
      <c r="A47" s="19"/>
      <c r="B47" s="19"/>
      <c r="C47" s="19"/>
      <c r="D47" s="24"/>
      <c r="E47" s="24"/>
      <c r="F47" s="24"/>
      <c r="G47" s="24"/>
      <c r="H47" s="24"/>
      <c r="I47" s="24"/>
    </row>
    <row r="48" spans="1:9" ht="13.5" customHeight="1" x14ac:dyDescent="0.25">
      <c r="A48" s="52"/>
      <c r="B48" s="52"/>
      <c r="C48" s="52"/>
      <c r="D48" s="24"/>
      <c r="E48" s="24"/>
      <c r="F48" s="24"/>
      <c r="G48" s="24"/>
      <c r="H48" s="24"/>
      <c r="I48" s="24"/>
    </row>
    <row r="49" spans="1:9" ht="13.5" customHeight="1" x14ac:dyDescent="0.25">
      <c r="A49" s="52"/>
      <c r="B49" s="52"/>
      <c r="C49" s="52"/>
      <c r="D49" s="24"/>
      <c r="E49" s="24"/>
      <c r="F49" s="24"/>
      <c r="G49" s="24"/>
      <c r="H49" s="24"/>
      <c r="I49" s="24"/>
    </row>
    <row r="50" spans="1:9" x14ac:dyDescent="0.25">
      <c r="A50" s="53"/>
      <c r="B50" s="53"/>
      <c r="C50" s="53"/>
      <c r="D50" s="53"/>
      <c r="E50" s="53"/>
      <c r="F50" s="53"/>
      <c r="G50" s="53"/>
      <c r="H50" s="53"/>
      <c r="I50" s="53"/>
    </row>
  </sheetData>
  <mergeCells count="4">
    <mergeCell ref="A8:I12"/>
    <mergeCell ref="A48:C48"/>
    <mergeCell ref="A49:C49"/>
    <mergeCell ref="A50:I50"/>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B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50"/>
  <sheetViews>
    <sheetView view="pageBreakPreview" zoomScaleNormal="100" zoomScaleSheetLayoutView="100" workbookViewId="0">
      <selection activeCell="I31" sqref="I31"/>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281</v>
      </c>
      <c r="B2" s="6"/>
      <c r="D2" s="6"/>
      <c r="E2" s="6"/>
      <c r="F2" s="17"/>
      <c r="G2" s="17"/>
      <c r="H2" s="17"/>
      <c r="I2" s="17"/>
    </row>
    <row r="3" spans="1:12" ht="15.75" x14ac:dyDescent="0.25">
      <c r="A3" s="20" t="s">
        <v>285</v>
      </c>
      <c r="B3" s="3"/>
      <c r="C3" s="3"/>
      <c r="D3" s="3"/>
      <c r="E3" s="3"/>
      <c r="F3" s="17"/>
      <c r="G3" s="17"/>
      <c r="H3" s="17"/>
      <c r="I3" s="17"/>
    </row>
    <row r="4" spans="1:12" x14ac:dyDescent="0.25">
      <c r="A4" s="3" t="s">
        <v>27</v>
      </c>
      <c r="B4" s="3"/>
      <c r="C4" s="3"/>
      <c r="D4" s="3"/>
      <c r="E4" s="3"/>
      <c r="F4" s="17"/>
      <c r="G4" s="17"/>
      <c r="H4" s="17"/>
      <c r="I4" s="17"/>
    </row>
    <row r="5" spans="1:12" x14ac:dyDescent="0.25">
      <c r="A5" s="3" t="s">
        <v>105</v>
      </c>
      <c r="B5" s="3"/>
      <c r="C5" s="3"/>
      <c r="D5" s="3"/>
      <c r="E5" s="3"/>
      <c r="F5" s="17"/>
      <c r="G5" s="17"/>
      <c r="H5" s="17"/>
      <c r="I5" s="17"/>
    </row>
    <row r="6" spans="1:12" x14ac:dyDescent="0.25">
      <c r="A6" s="3" t="s">
        <v>108</v>
      </c>
      <c r="B6" s="3"/>
      <c r="C6" s="3"/>
      <c r="D6" s="3"/>
      <c r="E6" s="3"/>
      <c r="F6" s="17"/>
      <c r="G6" s="17"/>
      <c r="H6" s="17"/>
      <c r="I6" s="17"/>
    </row>
    <row r="7" spans="1:12" x14ac:dyDescent="0.25">
      <c r="A7" s="7" t="s">
        <v>9</v>
      </c>
      <c r="B7" s="6"/>
      <c r="C7" s="3"/>
      <c r="D7" s="3"/>
      <c r="E7" s="3"/>
      <c r="F7" s="17"/>
      <c r="G7" s="17"/>
      <c r="H7" s="17"/>
      <c r="I7" s="17"/>
    </row>
    <row r="8" spans="1:12" x14ac:dyDescent="0.25">
      <c r="A8" s="51" t="s">
        <v>362</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519892</v>
      </c>
      <c r="C15" s="38">
        <v>0</v>
      </c>
      <c r="D15" s="38">
        <v>0</v>
      </c>
      <c r="E15" s="38">
        <v>0</v>
      </c>
      <c r="F15" s="38">
        <v>0</v>
      </c>
      <c r="G15" s="38">
        <v>0</v>
      </c>
      <c r="H15" s="38">
        <v>0</v>
      </c>
      <c r="I15" s="38">
        <f t="shared" ref="I15:I25" si="0">SUM(B15:H15)</f>
        <v>519892</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519892</v>
      </c>
      <c r="C20" s="37">
        <f t="shared" si="1"/>
        <v>0</v>
      </c>
      <c r="D20" s="37">
        <f t="shared" si="1"/>
        <v>0</v>
      </c>
      <c r="E20" s="37">
        <f t="shared" si="1"/>
        <v>0</v>
      </c>
      <c r="F20" s="37">
        <f t="shared" si="1"/>
        <v>0</v>
      </c>
      <c r="G20" s="37">
        <f t="shared" si="1"/>
        <v>0</v>
      </c>
      <c r="H20" s="37">
        <f t="shared" si="1"/>
        <v>0</v>
      </c>
      <c r="I20" s="37">
        <f t="shared" si="0"/>
        <v>519892</v>
      </c>
    </row>
    <row r="21" spans="1:12" ht="15" customHeight="1" x14ac:dyDescent="0.25">
      <c r="A21" s="38" t="s">
        <v>16</v>
      </c>
      <c r="B21" s="38">
        <v>0</v>
      </c>
      <c r="C21" s="38">
        <v>0</v>
      </c>
      <c r="D21" s="38">
        <v>0</v>
      </c>
      <c r="E21" s="38">
        <v>0</v>
      </c>
      <c r="F21" s="38">
        <v>0</v>
      </c>
      <c r="G21" s="38">
        <v>0</v>
      </c>
      <c r="H21" s="38">
        <v>0</v>
      </c>
      <c r="I21" s="38">
        <f t="shared" si="0"/>
        <v>0</v>
      </c>
    </row>
    <row r="22" spans="1:12" x14ac:dyDescent="0.25">
      <c r="A22" s="38" t="s">
        <v>13</v>
      </c>
      <c r="B22" s="38">
        <v>0</v>
      </c>
      <c r="C22" s="38">
        <v>0</v>
      </c>
      <c r="D22" s="38">
        <v>0</v>
      </c>
      <c r="E22" s="38">
        <v>0</v>
      </c>
      <c r="F22" s="38">
        <v>0</v>
      </c>
      <c r="G22" s="38">
        <v>0</v>
      </c>
      <c r="H22" s="38">
        <v>0</v>
      </c>
      <c r="I22" s="38">
        <f t="shared" si="0"/>
        <v>0</v>
      </c>
    </row>
    <row r="23" spans="1:12" x14ac:dyDescent="0.25">
      <c r="A23" s="38" t="s">
        <v>14</v>
      </c>
      <c r="B23" s="38">
        <v>0</v>
      </c>
      <c r="C23" s="38">
        <v>0</v>
      </c>
      <c r="D23" s="38">
        <v>519892</v>
      </c>
      <c r="E23" s="38">
        <v>0</v>
      </c>
      <c r="F23" s="38">
        <v>0</v>
      </c>
      <c r="G23" s="38">
        <v>0</v>
      </c>
      <c r="H23" s="38">
        <v>0</v>
      </c>
      <c r="I23" s="38">
        <f t="shared" si="0"/>
        <v>519892</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519892</v>
      </c>
      <c r="E25" s="37">
        <f t="shared" si="2"/>
        <v>0</v>
      </c>
      <c r="F25" s="37">
        <f t="shared" si="2"/>
        <v>0</v>
      </c>
      <c r="G25" s="37">
        <f t="shared" si="2"/>
        <v>0</v>
      </c>
      <c r="H25" s="37">
        <f t="shared" si="2"/>
        <v>0</v>
      </c>
      <c r="I25" s="37">
        <f t="shared" si="0"/>
        <v>519892</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4"/>
      <c r="D30" s="24"/>
      <c r="E30" s="24"/>
      <c r="F30" s="24"/>
      <c r="G30" s="24"/>
      <c r="H30" s="24"/>
      <c r="I30" s="24"/>
    </row>
    <row r="31" spans="1:12" ht="13.5" customHeight="1" x14ac:dyDescent="0.25">
      <c r="A31" s="19"/>
      <c r="B31" s="19"/>
      <c r="C31" s="24"/>
      <c r="D31" s="24"/>
      <c r="E31" s="24"/>
      <c r="F31" s="24"/>
      <c r="G31" s="24"/>
      <c r="H31" s="24"/>
      <c r="I31" s="24"/>
    </row>
    <row r="32" spans="1:12" ht="13.5" customHeight="1" x14ac:dyDescent="0.25">
      <c r="A32" s="19"/>
      <c r="B32" s="19"/>
      <c r="C32" s="24"/>
      <c r="D32" s="24"/>
      <c r="E32" s="24"/>
      <c r="F32" s="24"/>
      <c r="G32" s="24"/>
      <c r="H32" s="24"/>
      <c r="I32" s="24"/>
    </row>
    <row r="33" spans="1:9" ht="13.5" customHeight="1" x14ac:dyDescent="0.25">
      <c r="A33" s="19"/>
      <c r="B33" s="19"/>
      <c r="C33" s="24"/>
      <c r="D33" s="24"/>
      <c r="E33" s="24"/>
      <c r="F33" s="24"/>
      <c r="G33" s="24"/>
      <c r="H33" s="24"/>
      <c r="I33" s="24"/>
    </row>
    <row r="34" spans="1:9" ht="13.5" customHeight="1" x14ac:dyDescent="0.25">
      <c r="A34" s="19"/>
      <c r="B34" s="19"/>
      <c r="C34" s="24"/>
      <c r="D34" s="24"/>
      <c r="E34" s="24"/>
      <c r="F34" s="24"/>
      <c r="G34" s="24"/>
      <c r="H34" s="24"/>
      <c r="I34" s="24"/>
    </row>
    <row r="35" spans="1:9" ht="13.5" customHeight="1" x14ac:dyDescent="0.25">
      <c r="A35" s="14"/>
      <c r="B35" s="14"/>
      <c r="C35" s="24"/>
      <c r="D35" s="24"/>
      <c r="E35" s="24"/>
      <c r="F35" s="24"/>
      <c r="G35" s="24"/>
      <c r="H35" s="24"/>
      <c r="I35" s="24"/>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4"/>
      <c r="D38" s="24"/>
      <c r="E38" s="24"/>
      <c r="F38" s="24"/>
      <c r="G38" s="24"/>
      <c r="H38" s="24"/>
      <c r="I38" s="24"/>
    </row>
    <row r="39" spans="1:9" ht="13.5" customHeight="1" x14ac:dyDescent="0.25">
      <c r="A39" s="19"/>
      <c r="B39" s="19"/>
      <c r="C39" s="24"/>
      <c r="D39" s="24"/>
      <c r="E39" s="24"/>
      <c r="F39" s="24"/>
      <c r="G39" s="24"/>
      <c r="H39" s="24"/>
      <c r="I39" s="24"/>
    </row>
    <row r="40" spans="1:9" ht="13.5" customHeight="1" x14ac:dyDescent="0.25">
      <c r="A40" s="24"/>
      <c r="B40" s="24"/>
      <c r="C40" s="24"/>
      <c r="D40" s="24"/>
      <c r="E40" s="24"/>
      <c r="F40" s="24"/>
      <c r="G40" s="24"/>
      <c r="H40" s="24"/>
      <c r="I40" s="24"/>
    </row>
    <row r="41" spans="1:9" ht="13.5" customHeight="1" x14ac:dyDescent="0.25">
      <c r="A41" s="24"/>
      <c r="B41" s="24"/>
      <c r="C41" s="24"/>
      <c r="D41" s="24"/>
      <c r="E41" s="24"/>
      <c r="F41" s="24"/>
      <c r="G41" s="24"/>
      <c r="H41" s="24"/>
      <c r="I41" s="24"/>
    </row>
    <row r="42" spans="1:9" ht="13.5" customHeight="1" x14ac:dyDescent="0.25">
      <c r="A42" s="24"/>
      <c r="B42" s="24"/>
      <c r="C42" s="24"/>
      <c r="D42" s="24"/>
      <c r="E42" s="24"/>
      <c r="F42" s="24"/>
      <c r="G42" s="24"/>
      <c r="H42" s="24"/>
      <c r="I42" s="24"/>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4"/>
      <c r="E45" s="24"/>
      <c r="F45" s="24"/>
      <c r="G45" s="24"/>
      <c r="H45" s="24"/>
      <c r="I45" s="24"/>
    </row>
    <row r="46" spans="1:9" ht="13.5" customHeight="1" x14ac:dyDescent="0.25">
      <c r="A46" s="19"/>
      <c r="B46" s="19"/>
      <c r="C46" s="19"/>
      <c r="D46" s="24"/>
      <c r="E46" s="24"/>
      <c r="F46" s="24"/>
      <c r="G46" s="24"/>
      <c r="H46" s="24"/>
      <c r="I46" s="24"/>
    </row>
    <row r="47" spans="1:9" ht="13.5" customHeight="1" x14ac:dyDescent="0.25">
      <c r="A47" s="19"/>
      <c r="B47" s="19"/>
      <c r="C47" s="19"/>
      <c r="D47" s="24"/>
      <c r="E47" s="24"/>
      <c r="F47" s="24"/>
      <c r="G47" s="24"/>
      <c r="H47" s="24"/>
      <c r="I47" s="24"/>
    </row>
    <row r="48" spans="1:9" ht="13.5" customHeight="1" x14ac:dyDescent="0.25">
      <c r="A48" s="52"/>
      <c r="B48" s="52"/>
      <c r="C48" s="52"/>
      <c r="D48" s="24"/>
      <c r="E48" s="24"/>
      <c r="F48" s="24"/>
      <c r="G48" s="24"/>
      <c r="H48" s="24"/>
      <c r="I48" s="24"/>
    </row>
    <row r="49" spans="1:9" ht="13.5" customHeight="1" x14ac:dyDescent="0.25">
      <c r="A49" s="52"/>
      <c r="B49" s="52"/>
      <c r="C49" s="52"/>
      <c r="D49" s="24"/>
      <c r="E49" s="24"/>
      <c r="F49" s="24"/>
      <c r="G49" s="24"/>
      <c r="H49" s="24"/>
      <c r="I49" s="24"/>
    </row>
    <row r="50" spans="1:9" x14ac:dyDescent="0.25">
      <c r="A50" s="53"/>
      <c r="B50" s="53"/>
      <c r="C50" s="53"/>
      <c r="D50" s="53"/>
      <c r="E50" s="53"/>
      <c r="F50" s="53"/>
      <c r="G50" s="53"/>
      <c r="H50" s="53"/>
      <c r="I50" s="53"/>
    </row>
  </sheetData>
  <mergeCells count="4">
    <mergeCell ref="A8:I12"/>
    <mergeCell ref="A48:C48"/>
    <mergeCell ref="A49:C49"/>
    <mergeCell ref="A50:I50"/>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C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D1" s="16"/>
      <c r="F1" s="16"/>
      <c r="G1" s="16"/>
      <c r="H1" s="16"/>
      <c r="I1" s="16"/>
    </row>
    <row r="2" spans="1:12" ht="15.75" x14ac:dyDescent="0.25">
      <c r="A2" s="20" t="s">
        <v>281</v>
      </c>
      <c r="B2" s="6"/>
      <c r="C2" s="6"/>
      <c r="D2" s="6"/>
      <c r="F2" s="17"/>
      <c r="G2" s="17"/>
      <c r="H2" s="17"/>
      <c r="I2" s="17"/>
    </row>
    <row r="3" spans="1:12" ht="15.75" x14ac:dyDescent="0.25">
      <c r="A3" s="20" t="s">
        <v>286</v>
      </c>
      <c r="B3" s="3"/>
      <c r="C3" s="3"/>
      <c r="D3" s="3"/>
      <c r="E3" s="3"/>
      <c r="F3" s="17"/>
      <c r="G3" s="17"/>
      <c r="H3" s="17"/>
      <c r="I3" s="17"/>
    </row>
    <row r="4" spans="1:12" x14ac:dyDescent="0.25">
      <c r="A4" s="3" t="s">
        <v>28</v>
      </c>
      <c r="B4" s="3"/>
      <c r="C4" s="3"/>
      <c r="D4" s="3"/>
      <c r="E4" s="3"/>
      <c r="F4" s="17"/>
      <c r="G4" s="17"/>
      <c r="H4" s="17"/>
      <c r="I4" s="17"/>
    </row>
    <row r="5" spans="1:12" x14ac:dyDescent="0.25">
      <c r="A5" s="3" t="s">
        <v>105</v>
      </c>
      <c r="B5" s="3"/>
      <c r="C5" s="3"/>
      <c r="D5" s="3"/>
      <c r="E5" s="3"/>
      <c r="F5" s="17"/>
      <c r="G5" s="17"/>
      <c r="H5" s="17"/>
      <c r="I5" s="17"/>
    </row>
    <row r="6" spans="1:12" x14ac:dyDescent="0.25">
      <c r="A6" s="3" t="s">
        <v>109</v>
      </c>
      <c r="B6" s="3"/>
      <c r="C6" s="3"/>
      <c r="D6" s="3"/>
      <c r="E6" s="3"/>
      <c r="F6" s="17"/>
      <c r="G6" s="17"/>
      <c r="H6" s="17"/>
      <c r="I6" s="17"/>
    </row>
    <row r="7" spans="1:12" x14ac:dyDescent="0.25">
      <c r="A7" s="7" t="s">
        <v>9</v>
      </c>
      <c r="B7" s="6"/>
      <c r="C7" s="3"/>
      <c r="D7" s="3"/>
      <c r="E7" s="3"/>
      <c r="F7" s="17"/>
      <c r="G7" s="17"/>
      <c r="H7" s="17"/>
      <c r="I7" s="17"/>
    </row>
    <row r="8" spans="1:12" x14ac:dyDescent="0.25">
      <c r="A8" s="51" t="s">
        <v>361</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13258</v>
      </c>
      <c r="C15" s="38">
        <v>0</v>
      </c>
      <c r="D15" s="38">
        <v>0</v>
      </c>
      <c r="E15" s="38">
        <v>0</v>
      </c>
      <c r="F15" s="38">
        <v>0</v>
      </c>
      <c r="G15" s="38">
        <v>0</v>
      </c>
      <c r="H15" s="38">
        <v>0</v>
      </c>
      <c r="I15" s="38">
        <f t="shared" ref="I15:I25" si="0">SUM(B15:H15)</f>
        <v>13258</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13258</v>
      </c>
      <c r="C20" s="37">
        <f t="shared" si="1"/>
        <v>0</v>
      </c>
      <c r="D20" s="37">
        <f t="shared" si="1"/>
        <v>0</v>
      </c>
      <c r="E20" s="37">
        <f t="shared" si="1"/>
        <v>0</v>
      </c>
      <c r="F20" s="37">
        <f t="shared" si="1"/>
        <v>0</v>
      </c>
      <c r="G20" s="37">
        <f t="shared" si="1"/>
        <v>0</v>
      </c>
      <c r="H20" s="37">
        <f t="shared" si="1"/>
        <v>0</v>
      </c>
      <c r="I20" s="37">
        <f t="shared" si="0"/>
        <v>13258</v>
      </c>
    </row>
    <row r="21" spans="1:12" ht="15" customHeight="1" x14ac:dyDescent="0.25">
      <c r="A21" s="38" t="s">
        <v>16</v>
      </c>
      <c r="B21" s="38">
        <v>0</v>
      </c>
      <c r="C21" s="38">
        <v>0</v>
      </c>
      <c r="D21" s="38">
        <v>0</v>
      </c>
      <c r="E21" s="38">
        <v>0</v>
      </c>
      <c r="F21" s="38">
        <v>0</v>
      </c>
      <c r="G21" s="38">
        <v>0</v>
      </c>
      <c r="H21" s="38">
        <v>0</v>
      </c>
      <c r="I21" s="38">
        <f t="shared" si="0"/>
        <v>0</v>
      </c>
    </row>
    <row r="22" spans="1:12" x14ac:dyDescent="0.25">
      <c r="A22" s="38" t="s">
        <v>13</v>
      </c>
      <c r="B22" s="38">
        <v>0</v>
      </c>
      <c r="C22" s="38">
        <v>0</v>
      </c>
      <c r="D22" s="38">
        <v>0</v>
      </c>
      <c r="E22" s="38">
        <v>0</v>
      </c>
      <c r="F22" s="38">
        <v>0</v>
      </c>
      <c r="G22" s="38">
        <v>0</v>
      </c>
      <c r="H22" s="38">
        <v>0</v>
      </c>
      <c r="I22" s="38">
        <f t="shared" si="0"/>
        <v>0</v>
      </c>
    </row>
    <row r="23" spans="1:12" x14ac:dyDescent="0.25">
      <c r="A23" s="38" t="s">
        <v>14</v>
      </c>
      <c r="B23" s="38">
        <v>0</v>
      </c>
      <c r="C23" s="38">
        <v>0</v>
      </c>
      <c r="D23" s="38">
        <v>13258</v>
      </c>
      <c r="E23" s="38">
        <v>0</v>
      </c>
      <c r="F23" s="38">
        <v>0</v>
      </c>
      <c r="G23" s="38">
        <v>0</v>
      </c>
      <c r="H23" s="38">
        <v>0</v>
      </c>
      <c r="I23" s="38">
        <f t="shared" si="0"/>
        <v>13258</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13258</v>
      </c>
      <c r="E25" s="37">
        <f t="shared" si="2"/>
        <v>0</v>
      </c>
      <c r="F25" s="37">
        <f t="shared" si="2"/>
        <v>0</v>
      </c>
      <c r="G25" s="37">
        <f t="shared" si="2"/>
        <v>0</v>
      </c>
      <c r="H25" s="37">
        <f t="shared" si="2"/>
        <v>0</v>
      </c>
      <c r="I25" s="37">
        <f t="shared" si="0"/>
        <v>13258</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4"/>
      <c r="D30" s="24"/>
      <c r="E30" s="24"/>
      <c r="F30" s="24"/>
      <c r="G30" s="24"/>
      <c r="H30" s="24"/>
      <c r="I30" s="24"/>
    </row>
    <row r="31" spans="1:12" ht="13.5" customHeight="1" x14ac:dyDescent="0.25">
      <c r="A31" s="19"/>
      <c r="B31" s="19"/>
      <c r="C31" s="24"/>
      <c r="D31" s="24"/>
      <c r="E31" s="24"/>
      <c r="F31" s="24"/>
      <c r="G31" s="24"/>
      <c r="H31" s="24"/>
      <c r="I31" s="24"/>
    </row>
    <row r="32" spans="1:12" ht="13.5" customHeight="1" x14ac:dyDescent="0.25">
      <c r="A32" s="19"/>
      <c r="B32" s="19"/>
      <c r="C32" s="24"/>
      <c r="D32" s="24"/>
      <c r="E32" s="24"/>
      <c r="F32" s="24"/>
      <c r="G32" s="24"/>
      <c r="H32" s="24"/>
      <c r="I32" s="24"/>
    </row>
    <row r="33" spans="1:9" ht="13.5" customHeight="1" x14ac:dyDescent="0.25">
      <c r="A33" s="19"/>
      <c r="B33" s="19"/>
      <c r="C33" s="24"/>
      <c r="D33" s="24"/>
      <c r="E33" s="24"/>
      <c r="F33" s="24"/>
      <c r="G33" s="24"/>
      <c r="H33" s="24"/>
      <c r="I33" s="24"/>
    </row>
    <row r="34" spans="1:9" ht="13.5" customHeight="1" x14ac:dyDescent="0.25">
      <c r="A34" s="19"/>
      <c r="B34" s="19"/>
      <c r="C34" s="24"/>
      <c r="D34" s="24"/>
      <c r="E34" s="24"/>
      <c r="F34" s="24"/>
      <c r="G34" s="24"/>
      <c r="H34" s="24"/>
      <c r="I34" s="24"/>
    </row>
    <row r="35" spans="1:9" ht="13.5" customHeight="1" x14ac:dyDescent="0.25">
      <c r="A35" s="14"/>
      <c r="B35" s="14"/>
      <c r="C35" s="24"/>
      <c r="D35" s="24"/>
      <c r="E35" s="24"/>
      <c r="F35" s="24"/>
      <c r="G35" s="24"/>
      <c r="H35" s="24"/>
      <c r="I35" s="24"/>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4"/>
      <c r="D38" s="24"/>
      <c r="E38" s="24"/>
      <c r="F38" s="24"/>
      <c r="G38" s="24"/>
      <c r="H38" s="24"/>
      <c r="I38" s="24"/>
    </row>
    <row r="39" spans="1:9" ht="13.5" customHeight="1" x14ac:dyDescent="0.25">
      <c r="A39" s="19"/>
      <c r="B39" s="19"/>
      <c r="C39" s="24"/>
      <c r="D39" s="24"/>
      <c r="E39" s="24"/>
      <c r="F39" s="24"/>
      <c r="G39" s="24"/>
      <c r="H39" s="24"/>
      <c r="I39" s="24"/>
    </row>
    <row r="40" spans="1:9" ht="13.5" customHeight="1" x14ac:dyDescent="0.25">
      <c r="A40" s="24"/>
      <c r="B40" s="24"/>
      <c r="C40" s="24"/>
      <c r="D40" s="24"/>
      <c r="E40" s="24"/>
      <c r="F40" s="24"/>
      <c r="G40" s="24"/>
      <c r="H40" s="24"/>
      <c r="I40" s="24"/>
    </row>
    <row r="41" spans="1:9" ht="13.5" customHeight="1" x14ac:dyDescent="0.25">
      <c r="A41" s="24"/>
      <c r="B41" s="24"/>
      <c r="C41" s="24"/>
      <c r="D41" s="24"/>
      <c r="E41" s="24"/>
      <c r="F41" s="24"/>
      <c r="G41" s="24"/>
      <c r="H41" s="24"/>
      <c r="I41" s="24"/>
    </row>
    <row r="42" spans="1:9" ht="13.5" customHeight="1" x14ac:dyDescent="0.25">
      <c r="A42" s="24"/>
      <c r="B42" s="24"/>
      <c r="C42" s="24"/>
      <c r="D42" s="24"/>
      <c r="E42" s="24"/>
      <c r="F42" s="24"/>
      <c r="G42" s="24"/>
      <c r="H42" s="24"/>
      <c r="I42" s="24"/>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4"/>
      <c r="E45" s="24"/>
      <c r="F45" s="24"/>
      <c r="G45" s="24"/>
      <c r="H45" s="24"/>
      <c r="I45" s="24"/>
    </row>
    <row r="46" spans="1:9" ht="13.5" customHeight="1" x14ac:dyDescent="0.25">
      <c r="A46" s="19"/>
      <c r="B46" s="19"/>
      <c r="C46" s="19"/>
      <c r="D46" s="24"/>
      <c r="E46" s="24"/>
      <c r="F46" s="24"/>
      <c r="G46" s="24"/>
      <c r="H46" s="24"/>
      <c r="I46" s="24"/>
    </row>
    <row r="47" spans="1:9" ht="13.5" customHeight="1" x14ac:dyDescent="0.25">
      <c r="A47" s="19"/>
      <c r="B47" s="19"/>
      <c r="C47" s="19"/>
      <c r="D47" s="24"/>
      <c r="E47" s="24"/>
      <c r="F47" s="24"/>
      <c r="G47" s="24"/>
      <c r="H47" s="24"/>
      <c r="I47" s="24"/>
    </row>
    <row r="48" spans="1:9" ht="13.5" customHeight="1" x14ac:dyDescent="0.25">
      <c r="A48" s="52"/>
      <c r="B48" s="52"/>
      <c r="C48" s="52"/>
      <c r="D48" s="24"/>
      <c r="E48" s="24"/>
      <c r="F48" s="24"/>
      <c r="G48" s="24"/>
      <c r="H48" s="24"/>
      <c r="I48" s="24"/>
    </row>
    <row r="49" spans="1:9" ht="13.5" customHeight="1" x14ac:dyDescent="0.25">
      <c r="A49" s="52"/>
      <c r="B49" s="52"/>
      <c r="C49" s="52"/>
      <c r="D49" s="24"/>
      <c r="E49" s="24"/>
      <c r="F49" s="24"/>
      <c r="G49" s="24"/>
      <c r="H49" s="24"/>
      <c r="I49" s="24"/>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D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50"/>
  <sheetViews>
    <sheetView view="pageBreakPreview" zoomScaleNormal="100" zoomScaleSheetLayoutView="100" workbookViewId="0">
      <selection activeCell="N31" sqref="N31"/>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D1" s="16"/>
      <c r="F1" s="16"/>
      <c r="G1" s="16"/>
      <c r="H1" s="16"/>
      <c r="I1" s="16"/>
    </row>
    <row r="2" spans="1:12" ht="15.75" x14ac:dyDescent="0.25">
      <c r="A2" s="20" t="s">
        <v>281</v>
      </c>
      <c r="B2" s="6"/>
      <c r="C2" s="6"/>
      <c r="D2" s="6"/>
      <c r="F2" s="17"/>
      <c r="G2" s="17"/>
      <c r="H2" s="17"/>
      <c r="I2" s="17"/>
    </row>
    <row r="3" spans="1:12" ht="15.75" x14ac:dyDescent="0.25">
      <c r="A3" s="20" t="s">
        <v>287</v>
      </c>
      <c r="B3" s="3"/>
      <c r="C3" s="3"/>
      <c r="D3" s="3"/>
      <c r="E3" s="3"/>
      <c r="F3" s="17"/>
      <c r="G3" s="17"/>
      <c r="H3" s="17"/>
      <c r="I3" s="17"/>
    </row>
    <row r="4" spans="1:12" x14ac:dyDescent="0.25">
      <c r="A4" s="3" t="s">
        <v>30</v>
      </c>
      <c r="B4" s="3"/>
      <c r="C4" s="3"/>
      <c r="D4" s="3"/>
      <c r="E4" s="3"/>
      <c r="F4" s="17"/>
      <c r="G4" s="17"/>
      <c r="H4" s="17"/>
      <c r="I4" s="17"/>
    </row>
    <row r="5" spans="1:12" x14ac:dyDescent="0.25">
      <c r="A5" s="3" t="s">
        <v>105</v>
      </c>
      <c r="B5" s="3"/>
      <c r="C5" s="3"/>
      <c r="D5" s="3"/>
      <c r="E5" s="3"/>
      <c r="F5" s="17"/>
      <c r="G5" s="17"/>
      <c r="H5" s="17"/>
      <c r="I5" s="17"/>
    </row>
    <row r="6" spans="1:12" x14ac:dyDescent="0.25">
      <c r="A6" s="3" t="s">
        <v>110</v>
      </c>
      <c r="B6" s="3"/>
      <c r="C6" s="3"/>
      <c r="D6" s="3"/>
      <c r="E6" s="3"/>
      <c r="F6" s="17"/>
      <c r="G6" s="17"/>
      <c r="H6" s="17"/>
      <c r="I6" s="17"/>
    </row>
    <row r="7" spans="1:12" x14ac:dyDescent="0.25">
      <c r="A7" s="7" t="s">
        <v>9</v>
      </c>
      <c r="B7" s="6"/>
      <c r="C7" s="3"/>
      <c r="D7" s="3"/>
      <c r="E7" s="3"/>
      <c r="F7" s="17"/>
      <c r="G7" s="17"/>
      <c r="H7" s="17"/>
      <c r="I7" s="17"/>
    </row>
    <row r="8" spans="1:12" x14ac:dyDescent="0.25">
      <c r="A8" s="51" t="s">
        <v>29</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2240</v>
      </c>
      <c r="C15" s="38">
        <v>0</v>
      </c>
      <c r="D15" s="38">
        <v>0</v>
      </c>
      <c r="E15" s="38">
        <v>0</v>
      </c>
      <c r="F15" s="38">
        <v>0</v>
      </c>
      <c r="G15" s="38">
        <v>0</v>
      </c>
      <c r="H15" s="38">
        <v>0</v>
      </c>
      <c r="I15" s="38">
        <f t="shared" ref="I15:I25" si="0">SUM(B15:H15)</f>
        <v>2240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2240</v>
      </c>
      <c r="C20" s="37">
        <f t="shared" si="1"/>
        <v>0</v>
      </c>
      <c r="D20" s="37">
        <f t="shared" si="1"/>
        <v>0</v>
      </c>
      <c r="E20" s="37">
        <f t="shared" si="1"/>
        <v>0</v>
      </c>
      <c r="F20" s="37">
        <f t="shared" si="1"/>
        <v>0</v>
      </c>
      <c r="G20" s="37">
        <f t="shared" si="1"/>
        <v>0</v>
      </c>
      <c r="H20" s="37">
        <f t="shared" si="1"/>
        <v>0</v>
      </c>
      <c r="I20" s="37">
        <f t="shared" si="0"/>
        <v>2240</v>
      </c>
    </row>
    <row r="21" spans="1:12" ht="15" customHeight="1" x14ac:dyDescent="0.25">
      <c r="A21" s="38" t="s">
        <v>16</v>
      </c>
      <c r="B21" s="38">
        <v>0</v>
      </c>
      <c r="C21" s="38">
        <v>0</v>
      </c>
      <c r="D21" s="38">
        <v>0</v>
      </c>
      <c r="E21" s="38">
        <v>0</v>
      </c>
      <c r="F21" s="38">
        <v>0</v>
      </c>
      <c r="G21" s="38">
        <v>0</v>
      </c>
      <c r="H21" s="38">
        <v>0</v>
      </c>
      <c r="I21" s="38">
        <f t="shared" si="0"/>
        <v>0</v>
      </c>
    </row>
    <row r="22" spans="1:12" x14ac:dyDescent="0.25">
      <c r="A22" s="38" t="s">
        <v>13</v>
      </c>
      <c r="B22" s="38">
        <v>0</v>
      </c>
      <c r="C22" s="38">
        <v>0</v>
      </c>
      <c r="D22" s="38">
        <v>0</v>
      </c>
      <c r="E22" s="38">
        <v>0</v>
      </c>
      <c r="F22" s="38">
        <v>0</v>
      </c>
      <c r="G22" s="38">
        <v>0</v>
      </c>
      <c r="H22" s="38">
        <v>0</v>
      </c>
      <c r="I22" s="38">
        <f t="shared" si="0"/>
        <v>0</v>
      </c>
    </row>
    <row r="23" spans="1:12" x14ac:dyDescent="0.25">
      <c r="A23" s="38" t="s">
        <v>14</v>
      </c>
      <c r="B23" s="38">
        <v>0</v>
      </c>
      <c r="C23" s="38">
        <v>0</v>
      </c>
      <c r="D23" s="38">
        <v>2240</v>
      </c>
      <c r="E23" s="38">
        <v>0</v>
      </c>
      <c r="F23" s="38">
        <v>0</v>
      </c>
      <c r="G23" s="38">
        <v>0</v>
      </c>
      <c r="H23" s="38">
        <v>0</v>
      </c>
      <c r="I23" s="38">
        <f t="shared" si="0"/>
        <v>2240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2240</v>
      </c>
      <c r="E25" s="37">
        <f t="shared" si="2"/>
        <v>0</v>
      </c>
      <c r="F25" s="37">
        <f t="shared" si="2"/>
        <v>0</v>
      </c>
      <c r="G25" s="37">
        <f t="shared" si="2"/>
        <v>0</v>
      </c>
      <c r="H25" s="37">
        <f t="shared" si="2"/>
        <v>0</v>
      </c>
      <c r="I25" s="37">
        <f t="shared" si="0"/>
        <v>2240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4"/>
      <c r="D30" s="24"/>
      <c r="E30" s="24"/>
      <c r="F30" s="24"/>
      <c r="G30" s="24"/>
      <c r="H30" s="24"/>
      <c r="I30" s="24"/>
    </row>
    <row r="31" spans="1:12" ht="13.5" customHeight="1" x14ac:dyDescent="0.25">
      <c r="A31" s="19"/>
      <c r="B31" s="19"/>
      <c r="C31" s="24"/>
      <c r="D31" s="24"/>
      <c r="E31" s="24"/>
      <c r="F31" s="24"/>
      <c r="G31" s="24"/>
      <c r="H31" s="24"/>
      <c r="I31" s="24"/>
    </row>
    <row r="32" spans="1:12" ht="13.5" customHeight="1" x14ac:dyDescent="0.25">
      <c r="A32" s="19"/>
      <c r="B32" s="19"/>
      <c r="C32" s="24"/>
      <c r="D32" s="24"/>
      <c r="E32" s="24"/>
      <c r="F32" s="24"/>
      <c r="G32" s="24"/>
      <c r="H32" s="24"/>
      <c r="I32" s="24"/>
    </row>
    <row r="33" spans="1:9" ht="13.5" customHeight="1" x14ac:dyDescent="0.25">
      <c r="A33" s="19"/>
      <c r="B33" s="19"/>
      <c r="C33" s="24"/>
      <c r="D33" s="24"/>
      <c r="E33" s="24"/>
      <c r="F33" s="24"/>
      <c r="G33" s="24"/>
      <c r="H33" s="24"/>
      <c r="I33" s="24"/>
    </row>
    <row r="34" spans="1:9" ht="13.5" customHeight="1" x14ac:dyDescent="0.25">
      <c r="A34" s="19"/>
      <c r="B34" s="19"/>
      <c r="C34" s="24"/>
      <c r="D34" s="24"/>
      <c r="E34" s="24"/>
      <c r="F34" s="24"/>
      <c r="G34" s="24"/>
      <c r="H34" s="24"/>
      <c r="I34" s="24"/>
    </row>
    <row r="35" spans="1:9" ht="13.5" customHeight="1" x14ac:dyDescent="0.25">
      <c r="A35" s="14"/>
      <c r="B35" s="14"/>
      <c r="C35" s="24"/>
      <c r="D35" s="24"/>
      <c r="E35" s="24"/>
      <c r="F35" s="24"/>
      <c r="G35" s="24"/>
      <c r="H35" s="24"/>
      <c r="I35" s="24"/>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4"/>
      <c r="D38" s="24"/>
      <c r="E38" s="24"/>
      <c r="F38" s="24"/>
      <c r="G38" s="24"/>
      <c r="H38" s="24"/>
      <c r="I38" s="24"/>
    </row>
    <row r="39" spans="1:9" ht="13.5" customHeight="1" x14ac:dyDescent="0.25">
      <c r="A39" s="19"/>
      <c r="B39" s="19"/>
      <c r="C39" s="24"/>
      <c r="D39" s="24"/>
      <c r="E39" s="24"/>
      <c r="F39" s="24"/>
      <c r="G39" s="24"/>
      <c r="H39" s="24"/>
      <c r="I39" s="24"/>
    </row>
    <row r="40" spans="1:9" ht="13.5" customHeight="1" x14ac:dyDescent="0.25">
      <c r="A40" s="24"/>
      <c r="B40" s="24"/>
      <c r="C40" s="24"/>
      <c r="D40" s="24"/>
      <c r="E40" s="24"/>
      <c r="F40" s="24"/>
      <c r="G40" s="24"/>
      <c r="H40" s="24"/>
      <c r="I40" s="24"/>
    </row>
    <row r="41" spans="1:9" ht="13.5" customHeight="1" x14ac:dyDescent="0.25">
      <c r="A41" s="24"/>
      <c r="B41" s="24"/>
      <c r="C41" s="24"/>
      <c r="D41" s="24"/>
      <c r="E41" s="24"/>
      <c r="F41" s="24"/>
      <c r="G41" s="24"/>
      <c r="H41" s="24"/>
      <c r="I41" s="24"/>
    </row>
    <row r="42" spans="1:9" ht="13.5" customHeight="1" x14ac:dyDescent="0.25">
      <c r="A42" s="24"/>
      <c r="B42" s="24"/>
      <c r="C42" s="24"/>
      <c r="D42" s="24"/>
      <c r="E42" s="24"/>
      <c r="F42" s="24"/>
      <c r="G42" s="24"/>
      <c r="H42" s="24"/>
      <c r="I42" s="24"/>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4"/>
      <c r="E45" s="24"/>
      <c r="F45" s="24"/>
      <c r="G45" s="24"/>
      <c r="H45" s="24"/>
      <c r="I45" s="24"/>
    </row>
    <row r="46" spans="1:9" ht="13.5" customHeight="1" x14ac:dyDescent="0.25">
      <c r="A46" s="19"/>
      <c r="B46" s="19"/>
      <c r="C46" s="19"/>
      <c r="D46" s="24"/>
      <c r="E46" s="24"/>
      <c r="F46" s="24"/>
      <c r="G46" s="24"/>
      <c r="H46" s="24"/>
      <c r="I46" s="24"/>
    </row>
    <row r="47" spans="1:9" ht="13.5" customHeight="1" x14ac:dyDescent="0.25">
      <c r="A47" s="19"/>
      <c r="B47" s="19"/>
      <c r="C47" s="19"/>
      <c r="D47" s="24"/>
      <c r="E47" s="24"/>
      <c r="F47" s="24"/>
      <c r="G47" s="24"/>
      <c r="H47" s="24"/>
      <c r="I47" s="24"/>
    </row>
    <row r="48" spans="1:9" ht="13.5" customHeight="1" x14ac:dyDescent="0.25">
      <c r="A48" s="52"/>
      <c r="B48" s="52"/>
      <c r="C48" s="52"/>
      <c r="D48" s="24"/>
      <c r="E48" s="24"/>
      <c r="F48" s="24"/>
      <c r="G48" s="24"/>
      <c r="H48" s="24"/>
      <c r="I48" s="24"/>
    </row>
    <row r="49" spans="1:9" ht="13.5" customHeight="1" x14ac:dyDescent="0.25">
      <c r="A49" s="52"/>
      <c r="B49" s="52"/>
      <c r="C49" s="52"/>
      <c r="D49" s="24"/>
      <c r="E49" s="24"/>
      <c r="F49" s="24"/>
      <c r="G49" s="24"/>
      <c r="H49" s="24"/>
      <c r="I49" s="24"/>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E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50"/>
  <sheetViews>
    <sheetView view="pageBreakPreview" zoomScaleNormal="100" zoomScaleSheetLayoutView="100" workbookViewId="0">
      <selection activeCell="B30" sqref="B30:C30"/>
    </sheetView>
  </sheetViews>
  <sheetFormatPr defaultRowHeight="15" x14ac:dyDescent="0.25"/>
  <cols>
    <col min="1" max="1" width="26.7109375" style="12" customWidth="1"/>
    <col min="2" max="2" width="12.7109375" style="12" customWidth="1"/>
    <col min="3" max="3" width="12" style="12" customWidth="1"/>
    <col min="4" max="4" width="12.5703125" style="12" bestFit="1" customWidth="1"/>
    <col min="5" max="5" width="12.5703125" style="12" customWidth="1"/>
    <col min="6" max="6" width="9.85546875" style="12" customWidth="1"/>
    <col min="7" max="7" width="9.7109375" style="12" customWidth="1"/>
    <col min="8" max="8" width="12.28515625" style="12" customWidth="1"/>
    <col min="9" max="9" width="12.5703125" style="12" bestFit="1"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288</v>
      </c>
      <c r="B3" s="3"/>
      <c r="C3" s="3"/>
      <c r="D3" s="3"/>
      <c r="E3" s="3"/>
      <c r="F3" s="17"/>
      <c r="G3" s="17"/>
      <c r="H3" s="17"/>
      <c r="I3" s="17"/>
    </row>
    <row r="4" spans="1:12" x14ac:dyDescent="0.25">
      <c r="A4" s="3" t="s">
        <v>55</v>
      </c>
      <c r="B4" s="3"/>
      <c r="C4" s="3"/>
      <c r="D4" s="3"/>
      <c r="E4" s="3"/>
      <c r="F4" s="17"/>
      <c r="G4" s="17"/>
      <c r="H4" s="17"/>
      <c r="I4" s="17"/>
    </row>
    <row r="5" spans="1:12" x14ac:dyDescent="0.25">
      <c r="A5" s="3" t="s">
        <v>111</v>
      </c>
      <c r="B5" s="3"/>
      <c r="C5" s="3"/>
      <c r="D5" s="3"/>
      <c r="E5" s="3"/>
      <c r="F5" s="17"/>
      <c r="G5" s="17"/>
      <c r="H5" s="17"/>
      <c r="I5" s="17"/>
    </row>
    <row r="6" spans="1:12" x14ac:dyDescent="0.25">
      <c r="A6" s="3" t="s">
        <v>112</v>
      </c>
      <c r="B6" s="3"/>
      <c r="C6" s="3"/>
      <c r="D6" s="3"/>
      <c r="E6" s="3"/>
      <c r="F6" s="17"/>
      <c r="G6" s="17"/>
      <c r="H6" s="17"/>
      <c r="I6" s="17"/>
    </row>
    <row r="7" spans="1:12" x14ac:dyDescent="0.25">
      <c r="A7" s="7" t="s">
        <v>9</v>
      </c>
      <c r="B7" s="6"/>
      <c r="C7" s="3"/>
      <c r="D7" s="3"/>
      <c r="E7" s="3"/>
      <c r="F7" s="17"/>
      <c r="G7" s="17"/>
      <c r="H7" s="17"/>
      <c r="I7" s="17"/>
    </row>
    <row r="8" spans="1:12" x14ac:dyDescent="0.25">
      <c r="A8" s="51" t="s">
        <v>360</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10000000</v>
      </c>
      <c r="C15" s="38">
        <v>3118530</v>
      </c>
      <c r="D15" s="38">
        <v>5330281</v>
      </c>
      <c r="E15" s="38">
        <v>0</v>
      </c>
      <c r="F15" s="38">
        <v>0</v>
      </c>
      <c r="G15" s="38">
        <v>0</v>
      </c>
      <c r="H15" s="38">
        <v>0</v>
      </c>
      <c r="I15" s="38">
        <f t="shared" ref="I15:I25" si="0">SUM(B15:H15)</f>
        <v>18448811</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468331</v>
      </c>
      <c r="C18" s="38">
        <v>0</v>
      </c>
      <c r="D18" s="38">
        <v>0</v>
      </c>
      <c r="E18" s="38">
        <v>0</v>
      </c>
      <c r="F18" s="38">
        <v>0</v>
      </c>
      <c r="G18" s="38">
        <v>0</v>
      </c>
      <c r="H18" s="38">
        <v>0</v>
      </c>
      <c r="I18" s="38">
        <f t="shared" si="0"/>
        <v>468331</v>
      </c>
      <c r="K18" s="4" t="e">
        <f>#REF!-#REF!</f>
        <v>#REF!</v>
      </c>
      <c r="L18" t="s">
        <v>5</v>
      </c>
    </row>
    <row r="19" spans="1:12" x14ac:dyDescent="0.25">
      <c r="A19" s="38" t="s">
        <v>11</v>
      </c>
      <c r="B19" s="38">
        <v>10000000</v>
      </c>
      <c r="C19" s="38">
        <v>0</v>
      </c>
      <c r="D19" s="38">
        <v>0</v>
      </c>
      <c r="E19" s="38">
        <v>0</v>
      </c>
      <c r="F19" s="38">
        <v>0</v>
      </c>
      <c r="G19" s="38">
        <v>0</v>
      </c>
      <c r="H19" s="38">
        <v>0</v>
      </c>
      <c r="I19" s="38">
        <f t="shared" si="0"/>
        <v>10000000</v>
      </c>
    </row>
    <row r="20" spans="1:12" s="35" customFormat="1" ht="15" customHeight="1" x14ac:dyDescent="0.25">
      <c r="A20" s="36" t="s">
        <v>2</v>
      </c>
      <c r="B20" s="37">
        <f t="shared" ref="B20:H20" si="1">SUM(B15:B19)</f>
        <v>20468331</v>
      </c>
      <c r="C20" s="37">
        <f t="shared" si="1"/>
        <v>3118530</v>
      </c>
      <c r="D20" s="37">
        <f t="shared" si="1"/>
        <v>5330281</v>
      </c>
      <c r="E20" s="37">
        <f t="shared" si="1"/>
        <v>0</v>
      </c>
      <c r="F20" s="37">
        <f t="shared" si="1"/>
        <v>0</v>
      </c>
      <c r="G20" s="37">
        <f t="shared" si="1"/>
        <v>0</v>
      </c>
      <c r="H20" s="37">
        <f t="shared" si="1"/>
        <v>0</v>
      </c>
      <c r="I20" s="37">
        <f t="shared" si="0"/>
        <v>28917142</v>
      </c>
    </row>
    <row r="21" spans="1:12" ht="15" customHeight="1" x14ac:dyDescent="0.25">
      <c r="A21" s="38" t="s">
        <v>16</v>
      </c>
      <c r="B21" s="38">
        <v>0</v>
      </c>
      <c r="C21" s="38">
        <v>0</v>
      </c>
      <c r="D21" s="38">
        <v>0</v>
      </c>
      <c r="E21" s="38">
        <v>0</v>
      </c>
      <c r="F21" s="38">
        <v>0</v>
      </c>
      <c r="G21" s="38">
        <v>0</v>
      </c>
      <c r="H21" s="38">
        <v>0</v>
      </c>
      <c r="I21" s="38">
        <f t="shared" si="0"/>
        <v>0</v>
      </c>
    </row>
    <row r="22" spans="1:12" x14ac:dyDescent="0.25">
      <c r="A22" s="38" t="s">
        <v>13</v>
      </c>
      <c r="B22" s="38">
        <v>468331</v>
      </c>
      <c r="C22" s="38">
        <v>0</v>
      </c>
      <c r="D22" s="38">
        <v>0</v>
      </c>
      <c r="E22" s="38">
        <v>0</v>
      </c>
      <c r="F22" s="38">
        <v>0</v>
      </c>
      <c r="G22" s="38">
        <v>0</v>
      </c>
      <c r="H22" s="38">
        <v>0</v>
      </c>
      <c r="I22" s="38">
        <f t="shared" si="0"/>
        <v>468331</v>
      </c>
    </row>
    <row r="23" spans="1:12" x14ac:dyDescent="0.25">
      <c r="A23" s="38" t="s">
        <v>14</v>
      </c>
      <c r="B23" s="38">
        <v>0</v>
      </c>
      <c r="C23" s="38">
        <f>1500000+500000</f>
        <v>2000000</v>
      </c>
      <c r="D23" s="38">
        <f>8000000+8000000</f>
        <v>16000000</v>
      </c>
      <c r="E23" s="38">
        <f>7079397+2940971-39888+468331</f>
        <v>10448811</v>
      </c>
      <c r="F23" s="38">
        <v>0</v>
      </c>
      <c r="G23" s="38">
        <v>0</v>
      </c>
      <c r="H23" s="38">
        <v>0</v>
      </c>
      <c r="I23" s="38">
        <f t="shared" si="0"/>
        <v>28448811</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468331</v>
      </c>
      <c r="C25" s="37">
        <f t="shared" si="2"/>
        <v>2000000</v>
      </c>
      <c r="D25" s="37">
        <f t="shared" si="2"/>
        <v>16000000</v>
      </c>
      <c r="E25" s="37">
        <f t="shared" si="2"/>
        <v>10448811</v>
      </c>
      <c r="F25" s="37">
        <f t="shared" si="2"/>
        <v>0</v>
      </c>
      <c r="G25" s="37">
        <f t="shared" si="2"/>
        <v>0</v>
      </c>
      <c r="H25" s="37">
        <f t="shared" si="2"/>
        <v>0</v>
      </c>
      <c r="I25" s="37">
        <f t="shared" si="0"/>
        <v>28917142</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4"/>
      <c r="D30" s="24"/>
      <c r="E30" s="24"/>
      <c r="F30" s="24"/>
      <c r="G30" s="24"/>
      <c r="H30" s="24"/>
      <c r="I30" s="24"/>
    </row>
    <row r="31" spans="1:12" ht="13.5" customHeight="1" x14ac:dyDescent="0.25">
      <c r="A31" s="19"/>
      <c r="B31" s="19"/>
      <c r="C31" s="24"/>
      <c r="D31" s="24"/>
      <c r="E31" s="24"/>
      <c r="F31" s="24"/>
      <c r="G31" s="24"/>
      <c r="H31" s="24"/>
      <c r="I31" s="24"/>
    </row>
    <row r="32" spans="1:12" ht="13.5" customHeight="1" x14ac:dyDescent="0.25">
      <c r="A32" s="19"/>
      <c r="B32" s="19"/>
      <c r="C32" s="24"/>
      <c r="D32" s="24"/>
      <c r="E32" s="24"/>
      <c r="F32" s="24"/>
      <c r="G32" s="24"/>
      <c r="H32" s="24"/>
      <c r="I32" s="24"/>
    </row>
    <row r="33" spans="1:9" ht="13.5" customHeight="1" x14ac:dyDescent="0.25">
      <c r="A33" s="19"/>
      <c r="B33" s="19"/>
      <c r="C33" s="24"/>
      <c r="D33" s="24"/>
      <c r="E33" s="24"/>
      <c r="F33" s="24"/>
      <c r="G33" s="24"/>
      <c r="H33" s="24"/>
      <c r="I33" s="24"/>
    </row>
    <row r="34" spans="1:9" ht="13.5" customHeight="1" x14ac:dyDescent="0.25">
      <c r="A34" s="19"/>
      <c r="B34" s="19"/>
      <c r="C34" s="24"/>
      <c r="D34" s="24"/>
      <c r="E34" s="24"/>
      <c r="F34" s="24"/>
      <c r="G34" s="24"/>
      <c r="H34" s="24"/>
      <c r="I34" s="24"/>
    </row>
    <row r="35" spans="1:9" ht="13.5" customHeight="1" x14ac:dyDescent="0.25">
      <c r="A35" s="14"/>
      <c r="B35" s="14"/>
      <c r="C35" s="24"/>
      <c r="D35" s="24"/>
      <c r="E35" s="24"/>
      <c r="F35" s="24"/>
      <c r="G35" s="24"/>
      <c r="H35" s="24"/>
      <c r="I35" s="24"/>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4"/>
      <c r="D38" s="24"/>
      <c r="E38" s="24"/>
      <c r="F38" s="24"/>
      <c r="G38" s="24"/>
      <c r="H38" s="24"/>
      <c r="I38" s="24"/>
    </row>
    <row r="39" spans="1:9" ht="13.5" customHeight="1" x14ac:dyDescent="0.25">
      <c r="A39" s="19"/>
      <c r="B39" s="19"/>
      <c r="C39" s="24"/>
      <c r="D39" s="24"/>
      <c r="E39" s="24"/>
      <c r="F39" s="24"/>
      <c r="G39" s="24"/>
      <c r="H39" s="24"/>
      <c r="I39" s="24"/>
    </row>
    <row r="40" spans="1:9" ht="13.5" customHeight="1" x14ac:dyDescent="0.25">
      <c r="A40" s="24"/>
      <c r="B40" s="24"/>
      <c r="C40" s="24"/>
      <c r="D40" s="24"/>
      <c r="E40" s="24"/>
      <c r="F40" s="24"/>
      <c r="G40" s="24"/>
      <c r="H40" s="24"/>
      <c r="I40" s="24"/>
    </row>
    <row r="41" spans="1:9" ht="13.5" customHeight="1" x14ac:dyDescent="0.25">
      <c r="A41" s="24"/>
      <c r="B41" s="24"/>
      <c r="C41" s="24"/>
      <c r="D41" s="24"/>
      <c r="E41" s="24"/>
      <c r="F41" s="24"/>
      <c r="G41" s="24"/>
      <c r="H41" s="24"/>
      <c r="I41" s="24"/>
    </row>
    <row r="42" spans="1:9" ht="13.5" customHeight="1" x14ac:dyDescent="0.25">
      <c r="A42" s="24"/>
      <c r="B42" s="24"/>
      <c r="C42" s="24"/>
      <c r="D42" s="24"/>
      <c r="E42" s="24"/>
      <c r="F42" s="24"/>
      <c r="G42" s="24"/>
      <c r="H42" s="24"/>
      <c r="I42" s="24"/>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4"/>
      <c r="E45" s="24"/>
      <c r="F45" s="24"/>
      <c r="G45" s="24"/>
      <c r="H45" s="24"/>
      <c r="I45" s="24"/>
    </row>
    <row r="46" spans="1:9" ht="13.5" customHeight="1" x14ac:dyDescent="0.25">
      <c r="A46" s="19"/>
      <c r="B46" s="19"/>
      <c r="C46" s="19"/>
      <c r="D46" s="24"/>
      <c r="E46" s="24"/>
      <c r="F46" s="24"/>
      <c r="G46" s="24"/>
      <c r="H46" s="24"/>
      <c r="I46" s="24"/>
    </row>
    <row r="47" spans="1:9" ht="13.5" customHeight="1" x14ac:dyDescent="0.25">
      <c r="A47" s="19"/>
      <c r="B47" s="19"/>
      <c r="C47" s="19"/>
      <c r="D47" s="24"/>
      <c r="E47" s="24"/>
      <c r="F47" s="24"/>
      <c r="G47" s="24"/>
      <c r="H47" s="24"/>
      <c r="I47" s="24"/>
    </row>
    <row r="48" spans="1:9" ht="13.5" customHeight="1" x14ac:dyDescent="0.25">
      <c r="A48" s="52"/>
      <c r="B48" s="52"/>
      <c r="C48" s="52"/>
      <c r="D48" s="24"/>
      <c r="E48" s="24"/>
      <c r="F48" s="24"/>
      <c r="G48" s="24"/>
      <c r="H48" s="24"/>
      <c r="I48" s="24"/>
    </row>
    <row r="49" spans="1:9" ht="13.5" customHeight="1" x14ac:dyDescent="0.25">
      <c r="A49" s="52"/>
      <c r="B49" s="52"/>
      <c r="C49" s="52"/>
      <c r="D49" s="24"/>
      <c r="E49" s="24"/>
      <c r="F49" s="24"/>
      <c r="G49" s="24"/>
      <c r="H49" s="24"/>
      <c r="I49" s="24"/>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F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L50"/>
  <sheetViews>
    <sheetView view="pageBreakPreview" zoomScaleNormal="100" zoomScaleSheetLayoutView="100" workbookViewId="0">
      <selection activeCell="C29" sqref="C29"/>
    </sheetView>
  </sheetViews>
  <sheetFormatPr defaultRowHeight="15" x14ac:dyDescent="0.25"/>
  <cols>
    <col min="1" max="1" width="27.28515625" style="12" customWidth="1"/>
    <col min="2" max="2" width="12.7109375" style="12" customWidth="1"/>
    <col min="3" max="3" width="12" style="12" customWidth="1"/>
    <col min="4" max="4" width="11.5703125" style="12" bestFit="1" customWidth="1"/>
    <col min="5" max="5" width="11.28515625" style="12" customWidth="1"/>
    <col min="6" max="6" width="9.85546875" style="12" customWidth="1"/>
    <col min="7" max="7" width="10.2851562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289</v>
      </c>
      <c r="B3" s="3"/>
      <c r="C3" s="3"/>
      <c r="D3" s="3"/>
      <c r="E3" s="3"/>
      <c r="F3" s="17"/>
      <c r="G3" s="17"/>
      <c r="H3" s="17"/>
      <c r="I3" s="17"/>
    </row>
    <row r="4" spans="1:12" x14ac:dyDescent="0.25">
      <c r="A4" s="3" t="s">
        <v>31</v>
      </c>
      <c r="B4" s="3"/>
      <c r="C4" s="3"/>
      <c r="D4" s="3"/>
      <c r="E4" s="3"/>
      <c r="F4" s="17"/>
      <c r="G4" s="17"/>
      <c r="H4" s="17"/>
      <c r="I4" s="17"/>
    </row>
    <row r="5" spans="1:12" x14ac:dyDescent="0.25">
      <c r="A5" s="3" t="s">
        <v>113</v>
      </c>
      <c r="B5" s="3"/>
      <c r="C5" s="3"/>
      <c r="D5" s="3"/>
      <c r="E5" s="3"/>
      <c r="F5" s="17"/>
      <c r="G5" s="17"/>
      <c r="H5" s="17"/>
      <c r="I5" s="17"/>
    </row>
    <row r="6" spans="1:12" x14ac:dyDescent="0.25">
      <c r="A6" s="3" t="s">
        <v>114</v>
      </c>
      <c r="B6" s="3"/>
      <c r="C6" s="3"/>
      <c r="D6" s="3"/>
      <c r="E6" s="3"/>
      <c r="F6" s="17"/>
      <c r="G6" s="17"/>
      <c r="H6" s="17"/>
      <c r="I6" s="17"/>
    </row>
    <row r="7" spans="1:12" x14ac:dyDescent="0.25">
      <c r="A7" s="7" t="s">
        <v>9</v>
      </c>
      <c r="B7" s="6"/>
      <c r="C7" s="3"/>
      <c r="D7" s="3"/>
      <c r="E7" s="3"/>
      <c r="F7" s="17"/>
      <c r="G7" s="17"/>
      <c r="H7" s="17"/>
      <c r="I7" s="17"/>
    </row>
    <row r="8" spans="1:12" x14ac:dyDescent="0.25">
      <c r="A8" s="51" t="s">
        <v>254</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39" customHeight="1"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7984856</v>
      </c>
      <c r="D15" s="38">
        <v>0</v>
      </c>
      <c r="E15" s="38">
        <v>0</v>
      </c>
      <c r="F15" s="38">
        <v>0</v>
      </c>
      <c r="G15" s="38">
        <v>0</v>
      </c>
      <c r="H15" s="38">
        <v>0</v>
      </c>
      <c r="I15" s="38">
        <f t="shared" ref="I15:I25" si="0">SUM(B15:H15)</f>
        <v>7984856</v>
      </c>
      <c r="K15" s="4"/>
    </row>
    <row r="16" spans="1:12" x14ac:dyDescent="0.25">
      <c r="A16" s="50"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7984856</v>
      </c>
      <c r="D20" s="37">
        <f t="shared" si="1"/>
        <v>0</v>
      </c>
      <c r="E20" s="37">
        <f t="shared" si="1"/>
        <v>0</v>
      </c>
      <c r="F20" s="37">
        <f t="shared" si="1"/>
        <v>0</v>
      </c>
      <c r="G20" s="37">
        <f t="shared" si="1"/>
        <v>0</v>
      </c>
      <c r="H20" s="37">
        <f t="shared" si="1"/>
        <v>0</v>
      </c>
      <c r="I20" s="37">
        <f t="shared" si="0"/>
        <v>7984856</v>
      </c>
    </row>
    <row r="21" spans="1:12" ht="15" customHeight="1" x14ac:dyDescent="0.25">
      <c r="A21" s="38" t="s">
        <v>16</v>
      </c>
      <c r="B21" s="38">
        <v>0</v>
      </c>
      <c r="C21" s="38">
        <v>0</v>
      </c>
      <c r="D21" s="38">
        <v>518783</v>
      </c>
      <c r="E21" s="38">
        <v>0</v>
      </c>
      <c r="F21" s="38">
        <v>0</v>
      </c>
      <c r="G21" s="38">
        <v>0</v>
      </c>
      <c r="H21" s="38">
        <v>0</v>
      </c>
      <c r="I21" s="38">
        <f t="shared" si="0"/>
        <v>518783</v>
      </c>
    </row>
    <row r="22" spans="1:12" x14ac:dyDescent="0.25">
      <c r="A22" s="38" t="s">
        <v>13</v>
      </c>
      <c r="B22" s="38">
        <v>0</v>
      </c>
      <c r="C22" s="38">
        <v>0</v>
      </c>
      <c r="D22" s="38">
        <v>0</v>
      </c>
      <c r="E22" s="38">
        <v>0</v>
      </c>
      <c r="F22" s="38">
        <v>0</v>
      </c>
      <c r="G22" s="38">
        <v>0</v>
      </c>
      <c r="H22" s="38">
        <v>0</v>
      </c>
      <c r="I22" s="38">
        <f t="shared" si="0"/>
        <v>0</v>
      </c>
    </row>
    <row r="23" spans="1:12" x14ac:dyDescent="0.25">
      <c r="A23" s="38" t="s">
        <v>14</v>
      </c>
      <c r="B23" s="38">
        <v>0</v>
      </c>
      <c r="C23" s="38">
        <v>0</v>
      </c>
      <c r="D23" s="38">
        <v>3984856</v>
      </c>
      <c r="E23" s="38">
        <v>3481217</v>
      </c>
      <c r="F23" s="38">
        <v>0</v>
      </c>
      <c r="G23" s="38">
        <v>0</v>
      </c>
      <c r="H23" s="38">
        <v>0</v>
      </c>
      <c r="I23" s="38">
        <f t="shared" si="0"/>
        <v>7466073</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4503639</v>
      </c>
      <c r="E25" s="37">
        <f t="shared" si="2"/>
        <v>3481217</v>
      </c>
      <c r="F25" s="37">
        <f t="shared" si="2"/>
        <v>0</v>
      </c>
      <c r="G25" s="37">
        <f t="shared" si="2"/>
        <v>0</v>
      </c>
      <c r="H25" s="37">
        <f t="shared" si="2"/>
        <v>0</v>
      </c>
      <c r="I25" s="37">
        <f t="shared" si="0"/>
        <v>7984856</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4"/>
      <c r="D30" s="24"/>
      <c r="E30" s="24"/>
      <c r="F30" s="24"/>
      <c r="G30" s="24"/>
      <c r="H30" s="24"/>
      <c r="I30" s="24"/>
    </row>
    <row r="31" spans="1:12" ht="13.5" customHeight="1" x14ac:dyDescent="0.25">
      <c r="A31" s="19"/>
      <c r="B31" s="19"/>
      <c r="C31" s="24"/>
      <c r="D31" s="24"/>
      <c r="E31" s="24"/>
      <c r="F31" s="24"/>
      <c r="G31" s="24"/>
      <c r="H31" s="24"/>
      <c r="I31" s="24"/>
    </row>
    <row r="32" spans="1:12" ht="13.5" customHeight="1" x14ac:dyDescent="0.25">
      <c r="A32" s="19"/>
      <c r="B32" s="19"/>
      <c r="C32" s="24"/>
      <c r="D32" s="24"/>
      <c r="E32" s="24"/>
      <c r="F32" s="24"/>
      <c r="G32" s="24"/>
      <c r="H32" s="24"/>
      <c r="I32" s="24"/>
    </row>
    <row r="33" spans="1:9" ht="13.5" customHeight="1" x14ac:dyDescent="0.25">
      <c r="A33" s="19"/>
      <c r="B33" s="19"/>
      <c r="C33" s="24"/>
      <c r="D33" s="24"/>
      <c r="E33" s="24"/>
      <c r="F33" s="24"/>
      <c r="G33" s="24"/>
      <c r="H33" s="24"/>
      <c r="I33" s="24"/>
    </row>
    <row r="34" spans="1:9" ht="13.5" customHeight="1" x14ac:dyDescent="0.25">
      <c r="A34" s="19"/>
      <c r="B34" s="19"/>
      <c r="C34" s="24"/>
      <c r="D34" s="24"/>
      <c r="E34" s="24"/>
      <c r="F34" s="24"/>
      <c r="G34" s="24"/>
      <c r="H34" s="24"/>
      <c r="I34" s="24"/>
    </row>
    <row r="35" spans="1:9" ht="13.5" customHeight="1" x14ac:dyDescent="0.25">
      <c r="A35" s="14"/>
      <c r="B35" s="14"/>
      <c r="C35" s="24"/>
      <c r="D35" s="24"/>
      <c r="E35" s="24"/>
      <c r="F35" s="24"/>
      <c r="G35" s="24"/>
      <c r="H35" s="24"/>
      <c r="I35" s="24"/>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4"/>
      <c r="D38" s="24"/>
      <c r="E38" s="24"/>
      <c r="F38" s="24"/>
      <c r="G38" s="24"/>
      <c r="H38" s="24"/>
      <c r="I38" s="24"/>
    </row>
    <row r="39" spans="1:9" ht="13.5" customHeight="1" x14ac:dyDescent="0.25">
      <c r="A39" s="19"/>
      <c r="B39" s="19"/>
      <c r="C39" s="24"/>
      <c r="D39" s="24"/>
      <c r="E39" s="24"/>
      <c r="F39" s="24"/>
      <c r="G39" s="24"/>
      <c r="H39" s="24"/>
      <c r="I39" s="24"/>
    </row>
    <row r="40" spans="1:9" ht="13.5" customHeight="1" x14ac:dyDescent="0.25">
      <c r="A40" s="24"/>
      <c r="B40" s="24"/>
      <c r="C40" s="24"/>
      <c r="D40" s="24"/>
      <c r="E40" s="24"/>
      <c r="F40" s="24"/>
      <c r="G40" s="24"/>
      <c r="H40" s="24"/>
      <c r="I40" s="24"/>
    </row>
    <row r="41" spans="1:9" ht="13.5" customHeight="1" x14ac:dyDescent="0.25">
      <c r="A41" s="24"/>
      <c r="B41" s="24"/>
      <c r="C41" s="24"/>
      <c r="D41" s="24"/>
      <c r="E41" s="24"/>
      <c r="F41" s="24"/>
      <c r="G41" s="24"/>
      <c r="H41" s="24"/>
      <c r="I41" s="24"/>
    </row>
    <row r="42" spans="1:9" ht="13.5" customHeight="1" x14ac:dyDescent="0.25">
      <c r="A42" s="24"/>
      <c r="B42" s="24"/>
      <c r="C42" s="24"/>
      <c r="D42" s="24"/>
      <c r="E42" s="24"/>
      <c r="F42" s="24"/>
      <c r="G42" s="24"/>
      <c r="H42" s="24"/>
      <c r="I42" s="24"/>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4"/>
      <c r="E45" s="24"/>
      <c r="F45" s="24"/>
      <c r="G45" s="24"/>
      <c r="H45" s="24"/>
      <c r="I45" s="24"/>
    </row>
    <row r="46" spans="1:9" ht="13.5" customHeight="1" x14ac:dyDescent="0.25">
      <c r="A46" s="19"/>
      <c r="B46" s="19"/>
      <c r="C46" s="19"/>
      <c r="D46" s="24"/>
      <c r="E46" s="24"/>
      <c r="F46" s="24"/>
      <c r="G46" s="24"/>
      <c r="H46" s="24"/>
      <c r="I46" s="24"/>
    </row>
    <row r="47" spans="1:9" ht="13.5" customHeight="1" x14ac:dyDescent="0.25">
      <c r="A47" s="19"/>
      <c r="B47" s="19"/>
      <c r="C47" s="19"/>
      <c r="D47" s="24"/>
      <c r="E47" s="24"/>
      <c r="F47" s="24"/>
      <c r="G47" s="24"/>
      <c r="H47" s="24"/>
      <c r="I47" s="24"/>
    </row>
    <row r="48" spans="1:9" ht="13.5" customHeight="1" x14ac:dyDescent="0.25">
      <c r="A48" s="52"/>
      <c r="B48" s="52"/>
      <c r="C48" s="52"/>
      <c r="D48" s="24"/>
      <c r="E48" s="24"/>
      <c r="F48" s="24"/>
      <c r="G48" s="24"/>
      <c r="H48" s="24"/>
      <c r="I48" s="24"/>
    </row>
    <row r="49" spans="1:9" ht="13.5" customHeight="1" x14ac:dyDescent="0.25">
      <c r="A49" s="52"/>
      <c r="B49" s="52"/>
      <c r="C49" s="52"/>
      <c r="D49" s="24"/>
      <c r="E49" s="24"/>
      <c r="F49" s="24"/>
      <c r="G49" s="24"/>
      <c r="H49" s="24"/>
      <c r="I49" s="24"/>
    </row>
    <row r="50" spans="1:9" x14ac:dyDescent="0.25">
      <c r="A50" s="53"/>
      <c r="B50" s="53"/>
      <c r="C50" s="53"/>
      <c r="D50" s="53"/>
      <c r="E50" s="53"/>
      <c r="F50" s="53"/>
      <c r="G50" s="53"/>
      <c r="H50" s="53"/>
      <c r="I50" s="53"/>
    </row>
  </sheetData>
  <mergeCells count="4">
    <mergeCell ref="A8:I12"/>
    <mergeCell ref="A48:C48"/>
    <mergeCell ref="A49:C49"/>
    <mergeCell ref="A50:I50"/>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0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50"/>
  <sheetViews>
    <sheetView view="pageBreakPreview" zoomScaleNormal="100" zoomScaleSheetLayoutView="100" workbookViewId="0">
      <selection activeCell="J31" sqref="J31"/>
    </sheetView>
  </sheetViews>
  <sheetFormatPr defaultRowHeight="15" x14ac:dyDescent="0.25"/>
  <cols>
    <col min="1" max="1" width="26.42578125" style="12" customWidth="1"/>
    <col min="2" max="2" width="12.7109375" style="12" customWidth="1"/>
    <col min="3" max="3" width="12" style="12" customWidth="1"/>
    <col min="4" max="4" width="12.5703125" style="12" bestFit="1" customWidth="1"/>
    <col min="5" max="5" width="11.28515625" style="12" customWidth="1"/>
    <col min="6" max="6" width="9.85546875" style="12" customWidth="1"/>
    <col min="7" max="7" width="9.7109375" style="12" customWidth="1"/>
    <col min="8" max="8" width="13.7109375" style="12" customWidth="1"/>
    <col min="9" max="9" width="12.5703125" style="12" bestFit="1"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290</v>
      </c>
      <c r="B3" s="3"/>
      <c r="C3" s="3"/>
      <c r="D3" s="3"/>
      <c r="E3" s="3"/>
      <c r="F3" s="17"/>
      <c r="G3" s="17"/>
      <c r="H3" s="17"/>
      <c r="I3" s="17"/>
    </row>
    <row r="4" spans="1:12" x14ac:dyDescent="0.25">
      <c r="A4" s="3" t="s">
        <v>32</v>
      </c>
      <c r="B4" s="3"/>
      <c r="C4" s="3"/>
      <c r="D4" s="3"/>
      <c r="E4" s="3"/>
      <c r="F4" s="17"/>
      <c r="G4" s="17"/>
      <c r="H4" s="17"/>
      <c r="I4" s="17"/>
    </row>
    <row r="5" spans="1:12" x14ac:dyDescent="0.25">
      <c r="A5" s="3" t="s">
        <v>111</v>
      </c>
      <c r="B5" s="3"/>
      <c r="C5" s="3"/>
      <c r="D5" s="3"/>
      <c r="E5" s="3"/>
      <c r="F5" s="17"/>
      <c r="G5" s="17"/>
      <c r="H5" s="17"/>
      <c r="I5" s="17"/>
    </row>
    <row r="6" spans="1:12" x14ac:dyDescent="0.25">
      <c r="A6" s="3" t="s">
        <v>115</v>
      </c>
      <c r="B6" s="3"/>
      <c r="C6" s="3"/>
      <c r="D6" s="3"/>
      <c r="E6" s="3"/>
      <c r="F6" s="17"/>
      <c r="G6" s="17"/>
      <c r="H6" s="17"/>
      <c r="I6" s="17"/>
    </row>
    <row r="7" spans="1:12" x14ac:dyDescent="0.25">
      <c r="A7" s="7" t="s">
        <v>9</v>
      </c>
      <c r="B7" s="6"/>
      <c r="C7" s="3"/>
      <c r="D7" s="3"/>
      <c r="E7" s="3"/>
      <c r="F7" s="17"/>
      <c r="G7" s="17"/>
      <c r="H7" s="17"/>
      <c r="I7" s="17"/>
    </row>
    <row r="8" spans="1:12" x14ac:dyDescent="0.25">
      <c r="A8" s="51" t="s">
        <v>235</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10000000</v>
      </c>
      <c r="C15" s="38">
        <v>6147641</v>
      </c>
      <c r="D15" s="38">
        <v>0</v>
      </c>
      <c r="E15" s="38">
        <v>0</v>
      </c>
      <c r="F15" s="38">
        <v>0</v>
      </c>
      <c r="G15" s="38">
        <v>0</v>
      </c>
      <c r="H15" s="38">
        <v>0</v>
      </c>
      <c r="I15" s="38">
        <f t="shared" ref="I15:I25" si="0">SUM(B15:H15)</f>
        <v>16147641</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611061</v>
      </c>
      <c r="C18" s="38">
        <v>0</v>
      </c>
      <c r="D18" s="38">
        <v>0</v>
      </c>
      <c r="E18" s="38">
        <v>0</v>
      </c>
      <c r="F18" s="38">
        <v>0</v>
      </c>
      <c r="G18" s="38">
        <v>0</v>
      </c>
      <c r="H18" s="38">
        <v>0</v>
      </c>
      <c r="I18" s="38">
        <f t="shared" si="0"/>
        <v>611061</v>
      </c>
      <c r="K18" s="4" t="e">
        <f>#REF!-#REF!</f>
        <v>#REF!</v>
      </c>
      <c r="L18" t="s">
        <v>5</v>
      </c>
    </row>
    <row r="19" spans="1:12" x14ac:dyDescent="0.25">
      <c r="A19" s="38" t="s">
        <v>11</v>
      </c>
      <c r="B19" s="38">
        <v>8500000</v>
      </c>
      <c r="C19" s="38">
        <v>0</v>
      </c>
      <c r="D19" s="38">
        <v>0</v>
      </c>
      <c r="E19" s="38">
        <v>0</v>
      </c>
      <c r="F19" s="38">
        <v>0</v>
      </c>
      <c r="G19" s="38">
        <v>0</v>
      </c>
      <c r="H19" s="38">
        <v>0</v>
      </c>
      <c r="I19" s="38">
        <f t="shared" si="0"/>
        <v>8500000</v>
      </c>
    </row>
    <row r="20" spans="1:12" s="35" customFormat="1" ht="15" customHeight="1" x14ac:dyDescent="0.25">
      <c r="A20" s="36" t="s">
        <v>2</v>
      </c>
      <c r="B20" s="37">
        <f t="shared" ref="B20:H20" si="1">SUM(B15:B19)</f>
        <v>19111061</v>
      </c>
      <c r="C20" s="37">
        <f t="shared" si="1"/>
        <v>6147641</v>
      </c>
      <c r="D20" s="37">
        <f t="shared" si="1"/>
        <v>0</v>
      </c>
      <c r="E20" s="37">
        <f t="shared" si="1"/>
        <v>0</v>
      </c>
      <c r="F20" s="37">
        <f t="shared" si="1"/>
        <v>0</v>
      </c>
      <c r="G20" s="37">
        <f t="shared" si="1"/>
        <v>0</v>
      </c>
      <c r="H20" s="37">
        <f t="shared" si="1"/>
        <v>0</v>
      </c>
      <c r="I20" s="37">
        <f t="shared" si="0"/>
        <v>25258702</v>
      </c>
    </row>
    <row r="21" spans="1:12" ht="15" customHeight="1" x14ac:dyDescent="0.25">
      <c r="A21" s="38" t="s">
        <v>16</v>
      </c>
      <c r="B21" s="38">
        <v>0</v>
      </c>
      <c r="C21" s="38">
        <v>0</v>
      </c>
      <c r="D21" s="38">
        <v>518783</v>
      </c>
      <c r="E21" s="38">
        <v>0</v>
      </c>
      <c r="F21" s="38">
        <v>0</v>
      </c>
      <c r="G21" s="38">
        <v>0</v>
      </c>
      <c r="H21" s="38">
        <v>0</v>
      </c>
      <c r="I21" s="38">
        <f t="shared" si="0"/>
        <v>518783</v>
      </c>
    </row>
    <row r="22" spans="1:12" x14ac:dyDescent="0.25">
      <c r="A22" s="38" t="s">
        <v>13</v>
      </c>
      <c r="B22" s="38">
        <v>611061</v>
      </c>
      <c r="C22" s="38">
        <v>150000</v>
      </c>
      <c r="D22" s="38">
        <v>0</v>
      </c>
      <c r="E22" s="38">
        <v>0</v>
      </c>
      <c r="F22" s="38">
        <v>0</v>
      </c>
      <c r="G22" s="38">
        <v>0</v>
      </c>
      <c r="H22" s="38">
        <v>0</v>
      </c>
      <c r="I22" s="38">
        <f t="shared" si="0"/>
        <v>761061</v>
      </c>
    </row>
    <row r="23" spans="1:12" x14ac:dyDescent="0.25">
      <c r="A23" s="38" t="s">
        <v>14</v>
      </c>
      <c r="B23" s="38">
        <v>0</v>
      </c>
      <c r="C23" s="38">
        <f>1500000+500000</f>
        <v>2000000</v>
      </c>
      <c r="D23" s="38">
        <f>7000000+5000000</f>
        <v>12000000</v>
      </c>
      <c r="E23" s="38">
        <v>9978858</v>
      </c>
      <c r="F23" s="38">
        <v>0</v>
      </c>
      <c r="G23" s="38">
        <v>0</v>
      </c>
      <c r="H23" s="38">
        <v>0</v>
      </c>
      <c r="I23" s="38">
        <f t="shared" si="0"/>
        <v>23978858</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611061</v>
      </c>
      <c r="C25" s="37">
        <f t="shared" si="2"/>
        <v>2150000</v>
      </c>
      <c r="D25" s="37">
        <f t="shared" si="2"/>
        <v>12518783</v>
      </c>
      <c r="E25" s="37">
        <f t="shared" si="2"/>
        <v>9978858</v>
      </c>
      <c r="F25" s="37">
        <f t="shared" si="2"/>
        <v>0</v>
      </c>
      <c r="G25" s="37">
        <f t="shared" si="2"/>
        <v>0</v>
      </c>
      <c r="H25" s="37">
        <f t="shared" si="2"/>
        <v>0</v>
      </c>
      <c r="I25" s="37">
        <f t="shared" si="0"/>
        <v>25258702</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4"/>
      <c r="D30" s="24"/>
      <c r="E30" s="24"/>
      <c r="F30" s="24"/>
      <c r="G30" s="24"/>
      <c r="H30" s="24"/>
      <c r="I30" s="24"/>
    </row>
    <row r="31" spans="1:12" ht="13.5" customHeight="1" x14ac:dyDescent="0.25">
      <c r="A31" s="19"/>
      <c r="B31" s="19"/>
      <c r="C31" s="24"/>
      <c r="D31" s="24"/>
      <c r="E31" s="24"/>
      <c r="F31" s="24"/>
      <c r="G31" s="24"/>
      <c r="H31" s="24"/>
      <c r="I31" s="24"/>
    </row>
    <row r="32" spans="1:12" ht="13.5" customHeight="1" x14ac:dyDescent="0.25">
      <c r="A32" s="19"/>
      <c r="B32" s="19"/>
      <c r="C32" s="24"/>
      <c r="D32" s="24"/>
      <c r="E32" s="24"/>
      <c r="F32" s="24"/>
      <c r="G32" s="24"/>
      <c r="H32" s="24"/>
      <c r="I32" s="24"/>
    </row>
    <row r="33" spans="1:9" ht="13.5" customHeight="1" x14ac:dyDescent="0.25">
      <c r="A33" s="19"/>
      <c r="B33" s="19"/>
      <c r="C33" s="24"/>
      <c r="D33" s="24"/>
      <c r="E33" s="24"/>
      <c r="F33" s="24"/>
      <c r="G33" s="24"/>
      <c r="H33" s="24"/>
      <c r="I33" s="24"/>
    </row>
    <row r="34" spans="1:9" ht="13.5" customHeight="1" x14ac:dyDescent="0.25">
      <c r="A34" s="19"/>
      <c r="B34" s="19"/>
      <c r="C34" s="24"/>
      <c r="D34" s="24"/>
      <c r="E34" s="24"/>
      <c r="F34" s="24"/>
      <c r="G34" s="24"/>
      <c r="H34" s="24"/>
      <c r="I34" s="24"/>
    </row>
    <row r="35" spans="1:9" ht="13.5" customHeight="1" x14ac:dyDescent="0.25">
      <c r="A35" s="14"/>
      <c r="B35" s="14"/>
      <c r="C35" s="24"/>
      <c r="D35" s="24"/>
      <c r="E35" s="24"/>
      <c r="F35" s="24"/>
      <c r="G35" s="24"/>
      <c r="H35" s="24"/>
      <c r="I35" s="24"/>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4"/>
      <c r="D38" s="24"/>
      <c r="E38" s="24"/>
      <c r="F38" s="24"/>
      <c r="G38" s="24"/>
      <c r="H38" s="24"/>
      <c r="I38" s="24"/>
    </row>
    <row r="39" spans="1:9" ht="13.5" customHeight="1" x14ac:dyDescent="0.25">
      <c r="A39" s="19"/>
      <c r="B39" s="19"/>
      <c r="C39" s="24"/>
      <c r="D39" s="24"/>
      <c r="E39" s="24"/>
      <c r="F39" s="24"/>
      <c r="G39" s="24"/>
      <c r="H39" s="24"/>
      <c r="I39" s="24"/>
    </row>
    <row r="40" spans="1:9" ht="13.5" customHeight="1" x14ac:dyDescent="0.25">
      <c r="A40" s="24"/>
      <c r="B40" s="24"/>
      <c r="C40" s="24"/>
      <c r="D40" s="24"/>
      <c r="E40" s="24"/>
      <c r="F40" s="24"/>
      <c r="G40" s="24"/>
      <c r="H40" s="24"/>
      <c r="I40" s="24"/>
    </row>
    <row r="41" spans="1:9" ht="13.5" customHeight="1" x14ac:dyDescent="0.25">
      <c r="A41" s="24"/>
      <c r="B41" s="24"/>
      <c r="C41" s="24"/>
      <c r="D41" s="24"/>
      <c r="E41" s="24"/>
      <c r="F41" s="24"/>
      <c r="G41" s="24"/>
      <c r="H41" s="24"/>
      <c r="I41" s="24"/>
    </row>
    <row r="42" spans="1:9" ht="13.5" customHeight="1" x14ac:dyDescent="0.25">
      <c r="A42" s="24"/>
      <c r="B42" s="24"/>
      <c r="C42" s="24"/>
      <c r="D42" s="24"/>
      <c r="E42" s="24"/>
      <c r="F42" s="24"/>
      <c r="G42" s="24"/>
      <c r="H42" s="24"/>
      <c r="I42" s="24"/>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4"/>
      <c r="E45" s="24"/>
      <c r="F45" s="24"/>
      <c r="G45" s="24"/>
      <c r="H45" s="24"/>
      <c r="I45" s="24"/>
    </row>
    <row r="46" spans="1:9" ht="13.5" customHeight="1" x14ac:dyDescent="0.25">
      <c r="A46" s="19"/>
      <c r="B46" s="19"/>
      <c r="C46" s="19"/>
      <c r="D46" s="24"/>
      <c r="E46" s="24"/>
      <c r="F46" s="24"/>
      <c r="G46" s="24"/>
      <c r="H46" s="24"/>
      <c r="I46" s="24"/>
    </row>
    <row r="47" spans="1:9" ht="13.5" customHeight="1" x14ac:dyDescent="0.25">
      <c r="A47" s="19"/>
      <c r="B47" s="19"/>
      <c r="C47" s="19"/>
      <c r="D47" s="24"/>
      <c r="E47" s="24"/>
      <c r="F47" s="24"/>
      <c r="G47" s="24"/>
      <c r="H47" s="24"/>
      <c r="I47" s="24"/>
    </row>
    <row r="48" spans="1:9" ht="13.5" customHeight="1" x14ac:dyDescent="0.25">
      <c r="A48" s="52"/>
      <c r="B48" s="52"/>
      <c r="C48" s="52"/>
      <c r="D48" s="24"/>
      <c r="E48" s="24"/>
      <c r="F48" s="24"/>
      <c r="G48" s="24"/>
      <c r="H48" s="24"/>
      <c r="I48" s="24"/>
    </row>
    <row r="49" spans="1:9" ht="13.5" customHeight="1" x14ac:dyDescent="0.25">
      <c r="A49" s="52"/>
      <c r="B49" s="52"/>
      <c r="C49" s="52"/>
      <c r="D49" s="24"/>
      <c r="E49" s="24"/>
      <c r="F49" s="24"/>
      <c r="G49" s="24"/>
      <c r="H49" s="24"/>
      <c r="I49" s="24"/>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1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50"/>
  <sheetViews>
    <sheetView view="pageBreakPreview" zoomScaleNormal="100" zoomScaleSheetLayoutView="100" workbookViewId="0">
      <selection activeCell="D22" sqref="D22:D23"/>
    </sheetView>
  </sheetViews>
  <sheetFormatPr defaultRowHeight="15" x14ac:dyDescent="0.25"/>
  <cols>
    <col min="1" max="1" width="27.7109375" style="12" customWidth="1"/>
    <col min="2" max="2" width="12.7109375" style="12" customWidth="1"/>
    <col min="3" max="3" width="12" style="12" customWidth="1"/>
    <col min="4" max="4" width="11.5703125" style="12" bestFit="1" customWidth="1"/>
    <col min="5" max="5" width="11.28515625" style="12" customWidth="1"/>
    <col min="6" max="6" width="9.85546875" style="12" customWidth="1"/>
    <col min="7" max="7" width="9.7109375" style="12" customWidth="1"/>
    <col min="8" max="8" width="12.7109375" style="12" customWidth="1"/>
    <col min="9" max="9" width="12.5703125" style="12" bestFit="1"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291</v>
      </c>
      <c r="B3" s="3"/>
      <c r="C3" s="3"/>
      <c r="D3" s="3"/>
      <c r="E3" s="3"/>
      <c r="F3" s="17"/>
      <c r="G3" s="17"/>
      <c r="H3" s="17"/>
      <c r="I3" s="17"/>
    </row>
    <row r="4" spans="1:12" x14ac:dyDescent="0.25">
      <c r="A4" s="3" t="s">
        <v>33</v>
      </c>
      <c r="B4" s="3"/>
      <c r="C4" s="3"/>
      <c r="D4" s="3"/>
      <c r="E4" s="3"/>
      <c r="F4" s="17"/>
      <c r="G4" s="17"/>
      <c r="H4" s="17"/>
      <c r="I4" s="17"/>
    </row>
    <row r="5" spans="1:12" x14ac:dyDescent="0.25">
      <c r="A5" s="3" t="s">
        <v>116</v>
      </c>
      <c r="B5" s="3"/>
      <c r="C5" s="3"/>
      <c r="D5" s="3"/>
      <c r="E5" s="3"/>
      <c r="F5" s="17"/>
      <c r="G5" s="17"/>
      <c r="H5" s="17"/>
      <c r="I5" s="17"/>
    </row>
    <row r="6" spans="1:12" x14ac:dyDescent="0.25">
      <c r="A6" s="3" t="s">
        <v>117</v>
      </c>
      <c r="B6" s="3"/>
      <c r="C6" s="3"/>
      <c r="D6" s="3"/>
      <c r="E6" s="3"/>
      <c r="F6" s="17"/>
      <c r="G6" s="17"/>
      <c r="H6" s="17"/>
      <c r="I6" s="17"/>
    </row>
    <row r="7" spans="1:12" x14ac:dyDescent="0.25">
      <c r="A7" s="7" t="s">
        <v>9</v>
      </c>
      <c r="B7" s="6"/>
      <c r="C7" s="3"/>
      <c r="D7" s="3"/>
      <c r="E7" s="3"/>
      <c r="F7" s="17"/>
      <c r="G7" s="17"/>
      <c r="H7" s="17"/>
      <c r="I7" s="17"/>
    </row>
    <row r="8" spans="1:12" x14ac:dyDescent="0.25">
      <c r="A8" s="51" t="s">
        <v>236</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206923</v>
      </c>
      <c r="D15" s="38">
        <v>5234378</v>
      </c>
      <c r="E15" s="38">
        <v>5404495</v>
      </c>
      <c r="F15" s="38">
        <v>0</v>
      </c>
      <c r="G15" s="38">
        <v>0</v>
      </c>
      <c r="H15" s="38">
        <v>0</v>
      </c>
      <c r="I15" s="38">
        <f t="shared" ref="I15:I25" si="0">SUM(B15:H15)</f>
        <v>10845796</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660000</v>
      </c>
      <c r="C18" s="38">
        <v>0</v>
      </c>
      <c r="D18" s="38">
        <v>0</v>
      </c>
      <c r="E18" s="38">
        <v>0</v>
      </c>
      <c r="F18" s="38">
        <v>0</v>
      </c>
      <c r="G18" s="38">
        <v>0</v>
      </c>
      <c r="H18" s="38">
        <v>0</v>
      </c>
      <c r="I18" s="38">
        <f t="shared" si="0"/>
        <v>660000</v>
      </c>
      <c r="K18" s="4" t="e">
        <f>#REF!-#REF!</f>
        <v>#REF!</v>
      </c>
      <c r="L18" t="s">
        <v>5</v>
      </c>
    </row>
    <row r="19" spans="1:12" ht="14.25" customHeight="1"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660000</v>
      </c>
      <c r="C20" s="37">
        <f t="shared" si="1"/>
        <v>206923</v>
      </c>
      <c r="D20" s="37">
        <f t="shared" si="1"/>
        <v>5234378</v>
      </c>
      <c r="E20" s="37">
        <f t="shared" si="1"/>
        <v>5404495</v>
      </c>
      <c r="F20" s="37">
        <f t="shared" si="1"/>
        <v>0</v>
      </c>
      <c r="G20" s="37">
        <f t="shared" si="1"/>
        <v>0</v>
      </c>
      <c r="H20" s="37">
        <f t="shared" si="1"/>
        <v>0</v>
      </c>
      <c r="I20" s="37">
        <f t="shared" si="0"/>
        <v>11505796</v>
      </c>
    </row>
    <row r="21" spans="1:12" ht="15" customHeight="1" x14ac:dyDescent="0.25">
      <c r="A21" s="38" t="s">
        <v>16</v>
      </c>
      <c r="B21" s="38">
        <v>0</v>
      </c>
      <c r="C21" s="38">
        <v>0</v>
      </c>
      <c r="D21" s="38">
        <v>0</v>
      </c>
      <c r="E21" s="38">
        <v>0</v>
      </c>
      <c r="F21" s="38">
        <v>0</v>
      </c>
      <c r="G21" s="38">
        <v>0</v>
      </c>
      <c r="H21" s="38">
        <v>0</v>
      </c>
      <c r="I21" s="38">
        <f t="shared" si="0"/>
        <v>0</v>
      </c>
    </row>
    <row r="22" spans="1:12" x14ac:dyDescent="0.25">
      <c r="A22" s="38" t="s">
        <v>13</v>
      </c>
      <c r="B22" s="38">
        <v>50000</v>
      </c>
      <c r="C22" s="38">
        <v>350000</v>
      </c>
      <c r="D22" s="38">
        <v>200000</v>
      </c>
      <c r="E22" s="38">
        <v>60000</v>
      </c>
      <c r="F22" s="38">
        <v>0</v>
      </c>
      <c r="G22" s="38">
        <v>0</v>
      </c>
      <c r="H22" s="38">
        <v>0</v>
      </c>
      <c r="I22" s="38">
        <f t="shared" si="0"/>
        <v>660000</v>
      </c>
    </row>
    <row r="23" spans="1:12" x14ac:dyDescent="0.25">
      <c r="A23" s="38" t="s">
        <v>14</v>
      </c>
      <c r="B23" s="38">
        <v>0</v>
      </c>
      <c r="C23" s="38">
        <v>150000</v>
      </c>
      <c r="D23" s="38">
        <f>4000000+790069</f>
        <v>4790069</v>
      </c>
      <c r="E23" s="38">
        <f>5121002+784725</f>
        <v>5905727</v>
      </c>
      <c r="F23" s="38">
        <v>0</v>
      </c>
      <c r="G23" s="38">
        <v>0</v>
      </c>
      <c r="H23" s="38">
        <v>0</v>
      </c>
      <c r="I23" s="38">
        <f t="shared" si="0"/>
        <v>10845796</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50000</v>
      </c>
      <c r="C25" s="37">
        <f t="shared" si="2"/>
        <v>500000</v>
      </c>
      <c r="D25" s="37">
        <f t="shared" si="2"/>
        <v>4990069</v>
      </c>
      <c r="E25" s="37">
        <f t="shared" si="2"/>
        <v>5965727</v>
      </c>
      <c r="F25" s="37">
        <f t="shared" si="2"/>
        <v>0</v>
      </c>
      <c r="G25" s="37">
        <f t="shared" si="2"/>
        <v>0</v>
      </c>
      <c r="H25" s="37">
        <f t="shared" si="2"/>
        <v>0</v>
      </c>
      <c r="I25" s="37">
        <f t="shared" si="0"/>
        <v>11505796</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4"/>
      <c r="D30" s="24"/>
      <c r="E30" s="24"/>
      <c r="F30" s="24"/>
      <c r="G30" s="24"/>
      <c r="H30" s="24"/>
      <c r="I30" s="24"/>
    </row>
    <row r="31" spans="1:12" ht="13.5" customHeight="1" x14ac:dyDescent="0.25">
      <c r="A31" s="19"/>
      <c r="B31" s="19"/>
      <c r="C31" s="24"/>
      <c r="D31" s="24"/>
      <c r="E31" s="24"/>
      <c r="F31" s="24"/>
      <c r="G31" s="24"/>
      <c r="H31" s="24"/>
      <c r="I31" s="24"/>
    </row>
    <row r="32" spans="1:12" ht="13.5" customHeight="1" x14ac:dyDescent="0.25">
      <c r="A32" s="19"/>
      <c r="B32" s="19"/>
      <c r="C32" s="24"/>
      <c r="D32" s="24"/>
      <c r="E32" s="24"/>
      <c r="F32" s="24"/>
      <c r="G32" s="24"/>
      <c r="H32" s="24"/>
      <c r="I32" s="24"/>
    </row>
    <row r="33" spans="1:9" ht="13.5" customHeight="1" x14ac:dyDescent="0.25">
      <c r="A33" s="19"/>
      <c r="B33" s="19"/>
      <c r="C33" s="24"/>
      <c r="D33" s="24"/>
      <c r="E33" s="24"/>
      <c r="F33" s="24"/>
      <c r="G33" s="24"/>
      <c r="H33" s="24"/>
      <c r="I33" s="24"/>
    </row>
    <row r="34" spans="1:9" ht="13.5" customHeight="1" x14ac:dyDescent="0.25">
      <c r="A34" s="19"/>
      <c r="B34" s="19"/>
      <c r="C34" s="24"/>
      <c r="D34" s="24"/>
      <c r="E34" s="24"/>
      <c r="F34" s="24"/>
      <c r="G34" s="24"/>
      <c r="H34" s="24"/>
      <c r="I34" s="24"/>
    </row>
    <row r="35" spans="1:9" ht="13.5" customHeight="1" x14ac:dyDescent="0.25">
      <c r="A35" s="14"/>
      <c r="B35" s="14"/>
      <c r="C35" s="24"/>
      <c r="D35" s="24"/>
      <c r="E35" s="24"/>
      <c r="F35" s="24"/>
      <c r="G35" s="24"/>
      <c r="H35" s="24"/>
      <c r="I35" s="24"/>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4"/>
      <c r="D38" s="24"/>
      <c r="E38" s="24"/>
      <c r="F38" s="24"/>
      <c r="G38" s="24"/>
      <c r="H38" s="24"/>
      <c r="I38" s="24"/>
    </row>
    <row r="39" spans="1:9" ht="13.5" customHeight="1" x14ac:dyDescent="0.25">
      <c r="A39" s="19"/>
      <c r="B39" s="19"/>
      <c r="C39" s="24"/>
      <c r="D39" s="24"/>
      <c r="E39" s="24"/>
      <c r="F39" s="24"/>
      <c r="G39" s="24"/>
      <c r="H39" s="24"/>
      <c r="I39" s="24"/>
    </row>
    <row r="40" spans="1:9" ht="13.5" customHeight="1" x14ac:dyDescent="0.25">
      <c r="A40" s="24"/>
      <c r="B40" s="24"/>
      <c r="C40" s="24"/>
      <c r="D40" s="24"/>
      <c r="E40" s="24"/>
      <c r="F40" s="24"/>
      <c r="G40" s="24"/>
      <c r="H40" s="24"/>
      <c r="I40" s="24"/>
    </row>
    <row r="41" spans="1:9" ht="13.5" customHeight="1" x14ac:dyDescent="0.25">
      <c r="A41" s="24"/>
      <c r="B41" s="24"/>
      <c r="C41" s="24"/>
      <c r="D41" s="24"/>
      <c r="E41" s="24"/>
      <c r="F41" s="24"/>
      <c r="G41" s="24"/>
      <c r="H41" s="24"/>
      <c r="I41" s="24"/>
    </row>
    <row r="42" spans="1:9" ht="13.5" customHeight="1" x14ac:dyDescent="0.25">
      <c r="A42" s="24"/>
      <c r="B42" s="24"/>
      <c r="C42" s="24"/>
      <c r="D42" s="24"/>
      <c r="E42" s="24"/>
      <c r="F42" s="24"/>
      <c r="G42" s="24"/>
      <c r="H42" s="24"/>
      <c r="I42" s="24"/>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4"/>
      <c r="E45" s="24"/>
      <c r="F45" s="24"/>
      <c r="G45" s="24"/>
      <c r="H45" s="24"/>
      <c r="I45" s="24"/>
    </row>
    <row r="46" spans="1:9" ht="13.5" customHeight="1" x14ac:dyDescent="0.25">
      <c r="A46" s="19"/>
      <c r="B46" s="19"/>
      <c r="C46" s="19"/>
      <c r="D46" s="24"/>
      <c r="E46" s="24"/>
      <c r="F46" s="24"/>
      <c r="G46" s="24"/>
      <c r="H46" s="24"/>
      <c r="I46" s="24"/>
    </row>
    <row r="47" spans="1:9" ht="13.5" customHeight="1" x14ac:dyDescent="0.25">
      <c r="A47" s="19"/>
      <c r="B47" s="19"/>
      <c r="C47" s="19"/>
      <c r="D47" s="24"/>
      <c r="E47" s="24"/>
      <c r="F47" s="24"/>
      <c r="G47" s="24"/>
      <c r="H47" s="24"/>
      <c r="I47" s="24"/>
    </row>
    <row r="48" spans="1:9" ht="13.5" customHeight="1" x14ac:dyDescent="0.25">
      <c r="A48" s="52"/>
      <c r="B48" s="52"/>
      <c r="C48" s="52"/>
      <c r="D48" s="24"/>
      <c r="E48" s="24"/>
      <c r="F48" s="24"/>
      <c r="G48" s="24"/>
      <c r="H48" s="24"/>
      <c r="I48" s="24"/>
    </row>
    <row r="49" spans="1:9" ht="13.5" customHeight="1" x14ac:dyDescent="0.25">
      <c r="A49" s="52"/>
      <c r="B49" s="52"/>
      <c r="C49" s="52"/>
      <c r="D49" s="24"/>
      <c r="E49" s="24"/>
      <c r="F49" s="24"/>
      <c r="G49" s="24"/>
      <c r="H49" s="24"/>
      <c r="I49" s="24"/>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2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50"/>
  <sheetViews>
    <sheetView view="pageBreakPreview" zoomScaleNormal="100" zoomScaleSheetLayoutView="100" workbookViewId="0">
      <selection activeCell="A8" sqref="A8:I12"/>
    </sheetView>
  </sheetViews>
  <sheetFormatPr defaultRowHeight="15" x14ac:dyDescent="0.25"/>
  <cols>
    <col min="1" max="1" width="26.28515625" style="12" customWidth="1"/>
    <col min="2" max="2" width="12.7109375" style="12" customWidth="1"/>
    <col min="3" max="3" width="12" style="12" customWidth="1"/>
    <col min="4" max="4" width="11.5703125" style="12" bestFit="1" customWidth="1"/>
    <col min="5" max="5" width="11.28515625" style="12" customWidth="1"/>
    <col min="6" max="6" width="11.5703125" style="12" bestFit="1" customWidth="1"/>
    <col min="7" max="7" width="9.7109375" style="12" customWidth="1"/>
    <col min="8" max="8" width="12.28515625" style="12" customWidth="1"/>
    <col min="9" max="9" width="13.42578125" style="12" customWidth="1"/>
    <col min="11" max="11" width="12.42578125" customWidth="1"/>
  </cols>
  <sheetData>
    <row r="1" spans="1:12" ht="18.75" x14ac:dyDescent="0.25">
      <c r="A1" s="20" t="s">
        <v>47</v>
      </c>
      <c r="B1" s="16"/>
      <c r="C1" s="16"/>
      <c r="D1" s="16"/>
      <c r="E1" s="16"/>
      <c r="F1" s="16"/>
      <c r="G1" s="16"/>
      <c r="H1" s="16"/>
      <c r="I1" s="16"/>
    </row>
    <row r="2" spans="1:12" ht="15.75" x14ac:dyDescent="0.25">
      <c r="A2" s="20" t="s">
        <v>281</v>
      </c>
      <c r="B2" s="6"/>
      <c r="C2" s="6"/>
      <c r="D2" s="6"/>
      <c r="E2" s="6"/>
      <c r="F2" s="17"/>
      <c r="G2" s="17"/>
      <c r="H2" s="17"/>
      <c r="I2" s="17"/>
    </row>
    <row r="3" spans="1:12" ht="15.75" x14ac:dyDescent="0.25">
      <c r="A3" s="20" t="s">
        <v>292</v>
      </c>
      <c r="B3" s="3"/>
      <c r="C3" s="3"/>
      <c r="D3" s="3"/>
      <c r="E3" s="3"/>
      <c r="F3" s="17"/>
      <c r="G3" s="17"/>
      <c r="H3" s="17"/>
      <c r="I3" s="17"/>
    </row>
    <row r="4" spans="1:12" x14ac:dyDescent="0.25">
      <c r="A4" s="3" t="s">
        <v>35</v>
      </c>
      <c r="B4" s="3"/>
      <c r="C4" s="3"/>
      <c r="D4" s="3"/>
      <c r="E4" s="3"/>
      <c r="F4" s="17"/>
      <c r="H4" s="17"/>
      <c r="I4" s="17"/>
    </row>
    <row r="5" spans="1:12" x14ac:dyDescent="0.25">
      <c r="A5" s="3" t="s">
        <v>118</v>
      </c>
      <c r="B5" s="3"/>
      <c r="C5" s="3"/>
      <c r="D5" s="3"/>
      <c r="E5" s="3"/>
      <c r="F5" s="17"/>
      <c r="H5" s="17"/>
      <c r="I5" s="17"/>
    </row>
    <row r="6" spans="1:12" x14ac:dyDescent="0.25">
      <c r="A6" s="3" t="s">
        <v>119</v>
      </c>
      <c r="B6" s="3"/>
      <c r="C6" s="3"/>
      <c r="D6" s="3"/>
      <c r="E6" s="3"/>
      <c r="F6" s="17"/>
      <c r="G6" s="17"/>
      <c r="H6" s="17"/>
      <c r="I6" s="17"/>
    </row>
    <row r="7" spans="1:12" x14ac:dyDescent="0.25">
      <c r="A7" s="7" t="s">
        <v>9</v>
      </c>
      <c r="B7" s="6"/>
      <c r="C7" s="3"/>
      <c r="D7" s="3"/>
      <c r="E7" s="3"/>
      <c r="F7" s="17"/>
      <c r="G7" s="17"/>
      <c r="H7" s="17"/>
      <c r="I7" s="17"/>
    </row>
    <row r="8" spans="1:12" x14ac:dyDescent="0.25">
      <c r="A8" s="51" t="s">
        <v>237</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114234</v>
      </c>
      <c r="C15" s="38">
        <v>471784</v>
      </c>
      <c r="D15" s="38">
        <v>3044485</v>
      </c>
      <c r="E15" s="38">
        <v>3772116</v>
      </c>
      <c r="F15" s="38">
        <v>5192948</v>
      </c>
      <c r="G15" s="38">
        <v>0</v>
      </c>
      <c r="H15" s="38">
        <v>0</v>
      </c>
      <c r="I15" s="38">
        <f t="shared" ref="I15:I25" si="0">SUM(B15:H15)</f>
        <v>12595567</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114234</v>
      </c>
      <c r="C20" s="37">
        <f t="shared" si="1"/>
        <v>471784</v>
      </c>
      <c r="D20" s="37">
        <f t="shared" si="1"/>
        <v>3044485</v>
      </c>
      <c r="E20" s="37">
        <f t="shared" si="1"/>
        <v>3772116</v>
      </c>
      <c r="F20" s="37">
        <f t="shared" si="1"/>
        <v>5192948</v>
      </c>
      <c r="G20" s="37">
        <f t="shared" si="1"/>
        <v>0</v>
      </c>
      <c r="H20" s="37">
        <f t="shared" si="1"/>
        <v>0</v>
      </c>
      <c r="I20" s="37">
        <f t="shared" si="0"/>
        <v>12595567</v>
      </c>
    </row>
    <row r="21" spans="1:12" ht="15" customHeight="1" x14ac:dyDescent="0.25">
      <c r="A21" s="38" t="s">
        <v>16</v>
      </c>
      <c r="B21" s="38">
        <v>0</v>
      </c>
      <c r="C21" s="38">
        <v>0</v>
      </c>
      <c r="D21" s="38">
        <v>0</v>
      </c>
      <c r="E21" s="38">
        <v>0</v>
      </c>
      <c r="F21" s="38">
        <v>0</v>
      </c>
      <c r="G21" s="38">
        <v>0</v>
      </c>
      <c r="H21" s="38">
        <v>0</v>
      </c>
      <c r="I21" s="38">
        <f t="shared" si="0"/>
        <v>0</v>
      </c>
    </row>
    <row r="22" spans="1:12" x14ac:dyDescent="0.25">
      <c r="A22" s="38" t="s">
        <v>13</v>
      </c>
      <c r="B22" s="38">
        <v>0</v>
      </c>
      <c r="C22" s="38">
        <v>150000</v>
      </c>
      <c r="D22" s="38">
        <v>0</v>
      </c>
      <c r="E22" s="38">
        <v>0</v>
      </c>
      <c r="F22" s="38">
        <v>0</v>
      </c>
      <c r="G22" s="38">
        <v>0</v>
      </c>
      <c r="H22" s="38">
        <v>0</v>
      </c>
      <c r="I22" s="38">
        <f t="shared" si="0"/>
        <v>150000</v>
      </c>
    </row>
    <row r="23" spans="1:12" x14ac:dyDescent="0.25">
      <c r="A23" s="38" t="s">
        <v>14</v>
      </c>
      <c r="B23" s="38">
        <v>0</v>
      </c>
      <c r="C23" s="38">
        <v>0</v>
      </c>
      <c r="D23" s="38">
        <v>2000000</v>
      </c>
      <c r="E23" s="38">
        <v>5000000</v>
      </c>
      <c r="F23" s="38">
        <v>5445567</v>
      </c>
      <c r="G23" s="38">
        <v>0</v>
      </c>
      <c r="H23" s="38">
        <v>0</v>
      </c>
      <c r="I23" s="38">
        <f t="shared" si="0"/>
        <v>12445567</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150000</v>
      </c>
      <c r="D25" s="37">
        <f t="shared" si="2"/>
        <v>2000000</v>
      </c>
      <c r="E25" s="37">
        <f t="shared" si="2"/>
        <v>5000000</v>
      </c>
      <c r="F25" s="37">
        <f t="shared" si="2"/>
        <v>5445567</v>
      </c>
      <c r="G25" s="37">
        <f t="shared" si="2"/>
        <v>0</v>
      </c>
      <c r="H25" s="37">
        <f t="shared" si="2"/>
        <v>0</v>
      </c>
      <c r="I25" s="37">
        <f t="shared" si="0"/>
        <v>12595567</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4"/>
      <c r="D30" s="24"/>
      <c r="E30" s="24"/>
      <c r="F30" s="24"/>
      <c r="G30" s="24"/>
      <c r="H30" s="24"/>
      <c r="I30" s="24"/>
    </row>
    <row r="31" spans="1:12" ht="13.5" customHeight="1" x14ac:dyDescent="0.25">
      <c r="A31" s="19"/>
      <c r="B31" s="19"/>
      <c r="C31" s="24"/>
      <c r="D31" s="24"/>
      <c r="E31" s="24"/>
      <c r="F31" s="24"/>
      <c r="G31" s="24"/>
      <c r="H31" s="24"/>
      <c r="I31" s="24"/>
    </row>
    <row r="32" spans="1:12" ht="13.5" customHeight="1" x14ac:dyDescent="0.25">
      <c r="A32" s="19"/>
      <c r="B32" s="19"/>
      <c r="C32" s="24"/>
      <c r="D32" s="24"/>
      <c r="E32" s="24"/>
      <c r="F32" s="24"/>
      <c r="G32" s="24"/>
      <c r="H32" s="24"/>
      <c r="I32" s="24"/>
    </row>
    <row r="33" spans="1:9" ht="13.5" customHeight="1" x14ac:dyDescent="0.25">
      <c r="A33" s="19"/>
      <c r="B33" s="19"/>
      <c r="C33" s="24"/>
      <c r="D33" s="24"/>
      <c r="E33" s="24"/>
      <c r="F33" s="24"/>
      <c r="G33" s="24"/>
      <c r="H33" s="24"/>
      <c r="I33" s="24"/>
    </row>
    <row r="34" spans="1:9" ht="13.5" customHeight="1" x14ac:dyDescent="0.25">
      <c r="A34" s="19"/>
      <c r="B34" s="19"/>
      <c r="C34" s="24"/>
      <c r="D34" s="24"/>
      <c r="E34" s="24"/>
      <c r="F34" s="24"/>
      <c r="G34" s="24"/>
      <c r="H34" s="24"/>
      <c r="I34" s="24"/>
    </row>
    <row r="35" spans="1:9" ht="13.5" customHeight="1" x14ac:dyDescent="0.25">
      <c r="A35" s="14"/>
      <c r="B35" s="14"/>
      <c r="C35" s="24"/>
      <c r="D35" s="24"/>
      <c r="E35" s="24"/>
      <c r="F35" s="24"/>
      <c r="G35" s="24"/>
      <c r="H35" s="24"/>
      <c r="I35" s="24"/>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4"/>
      <c r="D38" s="24"/>
      <c r="E38" s="24"/>
      <c r="F38" s="24"/>
      <c r="G38" s="24"/>
      <c r="H38" s="24"/>
      <c r="I38" s="24"/>
    </row>
    <row r="39" spans="1:9" ht="13.5" customHeight="1" x14ac:dyDescent="0.25">
      <c r="A39" s="19"/>
      <c r="B39" s="19"/>
      <c r="C39" s="24"/>
      <c r="D39" s="24"/>
      <c r="E39" s="24"/>
      <c r="F39" s="24"/>
      <c r="G39" s="24"/>
      <c r="H39" s="24"/>
      <c r="I39" s="24"/>
    </row>
    <row r="40" spans="1:9" ht="13.5" customHeight="1" x14ac:dyDescent="0.25">
      <c r="A40" s="24"/>
      <c r="B40" s="24"/>
      <c r="C40" s="24"/>
      <c r="D40" s="24"/>
      <c r="E40" s="24"/>
      <c r="F40" s="24"/>
      <c r="G40" s="24"/>
      <c r="H40" s="24"/>
      <c r="I40" s="24"/>
    </row>
    <row r="41" spans="1:9" ht="13.5" customHeight="1" x14ac:dyDescent="0.25">
      <c r="A41" s="24"/>
      <c r="B41" s="24"/>
      <c r="C41" s="24"/>
      <c r="D41" s="24"/>
      <c r="E41" s="24"/>
      <c r="F41" s="24"/>
      <c r="G41" s="24"/>
      <c r="H41" s="24"/>
      <c r="I41" s="24"/>
    </row>
    <row r="42" spans="1:9" ht="13.5" customHeight="1" x14ac:dyDescent="0.25">
      <c r="A42" s="24"/>
      <c r="B42" s="24"/>
      <c r="C42" s="24"/>
      <c r="D42" s="24"/>
      <c r="E42" s="24"/>
      <c r="F42" s="24"/>
      <c r="G42" s="24"/>
      <c r="H42" s="24"/>
      <c r="I42" s="24"/>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4"/>
      <c r="E45" s="24"/>
      <c r="F45" s="24"/>
      <c r="G45" s="24"/>
      <c r="H45" s="24"/>
      <c r="I45" s="24"/>
    </row>
    <row r="46" spans="1:9" ht="13.5" customHeight="1" x14ac:dyDescent="0.25">
      <c r="A46" s="19"/>
      <c r="B46" s="19"/>
      <c r="C46" s="19"/>
      <c r="D46" s="24"/>
      <c r="E46" s="24"/>
      <c r="F46" s="24"/>
      <c r="G46" s="24"/>
      <c r="H46" s="24"/>
      <c r="I46" s="24"/>
    </row>
    <row r="47" spans="1:9" ht="13.5" customHeight="1" x14ac:dyDescent="0.25">
      <c r="A47" s="19"/>
      <c r="B47" s="19"/>
      <c r="C47" s="19"/>
      <c r="D47" s="24"/>
      <c r="E47" s="24"/>
      <c r="F47" s="24"/>
      <c r="G47" s="24"/>
      <c r="H47" s="24"/>
      <c r="I47" s="24"/>
    </row>
    <row r="48" spans="1:9" ht="13.5" customHeight="1" x14ac:dyDescent="0.25">
      <c r="A48" s="52"/>
      <c r="B48" s="52"/>
      <c r="C48" s="52"/>
      <c r="D48" s="24"/>
      <c r="E48" s="24"/>
      <c r="F48" s="24"/>
      <c r="G48" s="24"/>
      <c r="H48" s="24"/>
      <c r="I48" s="24"/>
    </row>
    <row r="49" spans="1:9" ht="13.5" customHeight="1" x14ac:dyDescent="0.25">
      <c r="A49" s="52"/>
      <c r="B49" s="52"/>
      <c r="C49" s="52"/>
      <c r="D49" s="24"/>
      <c r="E49" s="24"/>
      <c r="F49" s="24"/>
      <c r="G49" s="24"/>
      <c r="H49" s="24"/>
      <c r="I49" s="24"/>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3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50"/>
  <sheetViews>
    <sheetView view="pageBreakPreview" zoomScaleNormal="100" zoomScaleSheetLayoutView="100" workbookViewId="0">
      <selection activeCell="A8" sqref="A8:I12"/>
    </sheetView>
  </sheetViews>
  <sheetFormatPr defaultRowHeight="15" x14ac:dyDescent="0.25"/>
  <cols>
    <col min="1" max="1" width="27.5703125" style="12" customWidth="1"/>
    <col min="2" max="2" width="12.7109375" style="12" customWidth="1"/>
    <col min="3" max="3" width="12" style="12" customWidth="1"/>
    <col min="4" max="4" width="9.7109375" style="12" customWidth="1"/>
    <col min="5" max="5" width="11.28515625" style="12" customWidth="1"/>
    <col min="6" max="6" width="11.5703125" style="12" bestFit="1" customWidth="1"/>
    <col min="7" max="7" width="9.7109375" style="12" customWidth="1"/>
    <col min="8" max="8" width="12.85546875"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293</v>
      </c>
      <c r="B2" s="6"/>
      <c r="D2" s="6"/>
      <c r="E2" s="6"/>
      <c r="F2" s="17"/>
      <c r="G2" s="17"/>
      <c r="H2" s="17"/>
      <c r="I2" s="17"/>
    </row>
    <row r="3" spans="1:12" ht="15.75" x14ac:dyDescent="0.25">
      <c r="A3" s="20" t="s">
        <v>294</v>
      </c>
      <c r="B3" s="3"/>
      <c r="C3" s="3"/>
      <c r="D3" s="3"/>
      <c r="E3" s="3"/>
      <c r="F3" s="17"/>
      <c r="G3" s="17"/>
      <c r="H3" s="17"/>
      <c r="I3" s="17"/>
    </row>
    <row r="4" spans="1:12" x14ac:dyDescent="0.25">
      <c r="A4" s="3" t="s">
        <v>34</v>
      </c>
      <c r="B4" s="3"/>
      <c r="C4" s="3"/>
      <c r="D4" s="3"/>
      <c r="E4" s="3"/>
      <c r="F4" s="17"/>
      <c r="G4" s="17"/>
      <c r="H4" s="17"/>
      <c r="I4" s="17"/>
    </row>
    <row r="5" spans="1:12" x14ac:dyDescent="0.25">
      <c r="A5" s="3" t="s">
        <v>118</v>
      </c>
      <c r="B5" s="3"/>
      <c r="C5" s="3"/>
      <c r="D5" s="3"/>
      <c r="E5" s="3"/>
      <c r="F5" s="17"/>
      <c r="G5" s="17"/>
      <c r="H5" s="17"/>
      <c r="I5" s="17"/>
    </row>
    <row r="6" spans="1:12" x14ac:dyDescent="0.25">
      <c r="A6" s="3" t="s">
        <v>120</v>
      </c>
      <c r="B6" s="3"/>
      <c r="C6" s="3"/>
      <c r="D6" s="3"/>
      <c r="E6" s="3"/>
      <c r="F6" s="17"/>
      <c r="G6" s="17"/>
      <c r="H6" s="17"/>
      <c r="I6" s="17"/>
    </row>
    <row r="7" spans="1:12" x14ac:dyDescent="0.25">
      <c r="A7" s="7" t="s">
        <v>9</v>
      </c>
      <c r="B7" s="6"/>
      <c r="C7" s="3"/>
      <c r="D7" s="3"/>
      <c r="E7" s="3"/>
      <c r="F7" s="17"/>
      <c r="G7" s="17"/>
      <c r="H7" s="17"/>
      <c r="I7" s="17"/>
    </row>
    <row r="8" spans="1:12" x14ac:dyDescent="0.25">
      <c r="A8" s="51" t="s">
        <v>359</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213211</v>
      </c>
      <c r="E15" s="38">
        <v>2647325</v>
      </c>
      <c r="F15" s="38">
        <v>2733363</v>
      </c>
      <c r="G15" s="38">
        <v>0</v>
      </c>
      <c r="H15" s="38">
        <v>0</v>
      </c>
      <c r="I15" s="38">
        <f t="shared" ref="I15:I25" si="0">SUM(B15:H15)</f>
        <v>5593899</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213211</v>
      </c>
      <c r="E20" s="37">
        <f t="shared" si="1"/>
        <v>2647325</v>
      </c>
      <c r="F20" s="37">
        <f t="shared" si="1"/>
        <v>2733363</v>
      </c>
      <c r="G20" s="37">
        <f t="shared" si="1"/>
        <v>0</v>
      </c>
      <c r="H20" s="37">
        <f t="shared" si="1"/>
        <v>0</v>
      </c>
      <c r="I20" s="37">
        <f t="shared" si="0"/>
        <v>5593899</v>
      </c>
    </row>
    <row r="21" spans="1:12" ht="15" customHeight="1" x14ac:dyDescent="0.25">
      <c r="A21" s="38" t="s">
        <v>16</v>
      </c>
      <c r="B21" s="38">
        <v>0</v>
      </c>
      <c r="C21" s="38">
        <v>0</v>
      </c>
      <c r="D21" s="38">
        <v>0</v>
      </c>
      <c r="E21" s="38">
        <v>0</v>
      </c>
      <c r="F21" s="38">
        <v>0</v>
      </c>
      <c r="G21" s="38">
        <v>0</v>
      </c>
      <c r="H21" s="38">
        <v>0</v>
      </c>
      <c r="I21" s="38">
        <f t="shared" si="0"/>
        <v>0</v>
      </c>
    </row>
    <row r="22" spans="1:12" x14ac:dyDescent="0.25">
      <c r="A22" s="38" t="s">
        <v>13</v>
      </c>
      <c r="B22" s="38">
        <v>0</v>
      </c>
      <c r="C22" s="38">
        <v>0</v>
      </c>
      <c r="D22" s="38">
        <v>213211</v>
      </c>
      <c r="E22" s="38">
        <v>200000</v>
      </c>
      <c r="F22" s="38">
        <v>0</v>
      </c>
      <c r="G22" s="38">
        <v>0</v>
      </c>
      <c r="H22" s="38">
        <v>0</v>
      </c>
      <c r="I22" s="38">
        <f t="shared" si="0"/>
        <v>413211</v>
      </c>
    </row>
    <row r="23" spans="1:12" x14ac:dyDescent="0.25">
      <c r="A23" s="38" t="s">
        <v>14</v>
      </c>
      <c r="B23" s="38">
        <v>0</v>
      </c>
      <c r="C23" s="38">
        <v>0</v>
      </c>
      <c r="D23" s="38">
        <v>0</v>
      </c>
      <c r="E23" s="38">
        <v>850000</v>
      </c>
      <c r="F23" s="38">
        <v>4330688</v>
      </c>
      <c r="G23" s="38">
        <v>0</v>
      </c>
      <c r="H23" s="38">
        <v>0</v>
      </c>
      <c r="I23" s="38">
        <f t="shared" si="0"/>
        <v>5180688</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213211</v>
      </c>
      <c r="E25" s="37">
        <f t="shared" si="2"/>
        <v>1050000</v>
      </c>
      <c r="F25" s="37">
        <f t="shared" si="2"/>
        <v>4330688</v>
      </c>
      <c r="G25" s="37">
        <f t="shared" si="2"/>
        <v>0</v>
      </c>
      <c r="H25" s="37">
        <f t="shared" si="2"/>
        <v>0</v>
      </c>
      <c r="I25" s="37">
        <f t="shared" si="0"/>
        <v>5593899</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4"/>
      <c r="D30" s="24"/>
      <c r="E30" s="24"/>
      <c r="F30" s="24"/>
      <c r="G30" s="24"/>
      <c r="H30" s="24"/>
      <c r="I30" s="24"/>
    </row>
    <row r="31" spans="1:12" ht="13.5" customHeight="1" x14ac:dyDescent="0.25">
      <c r="A31" s="19"/>
      <c r="B31" s="19"/>
      <c r="C31" s="24"/>
      <c r="D31" s="24"/>
      <c r="E31" s="24"/>
      <c r="F31" s="24"/>
      <c r="G31" s="24"/>
      <c r="H31" s="24"/>
      <c r="I31" s="24"/>
    </row>
    <row r="32" spans="1:12" ht="13.5" customHeight="1" x14ac:dyDescent="0.25">
      <c r="A32" s="19"/>
      <c r="B32" s="19"/>
      <c r="C32" s="24"/>
      <c r="D32" s="24"/>
      <c r="E32" s="24"/>
      <c r="F32" s="24"/>
      <c r="G32" s="24"/>
      <c r="H32" s="24"/>
      <c r="I32" s="24"/>
    </row>
    <row r="33" spans="1:9" ht="13.5" customHeight="1" x14ac:dyDescent="0.25">
      <c r="A33" s="19"/>
      <c r="B33" s="19"/>
      <c r="C33" s="24"/>
      <c r="D33" s="24"/>
      <c r="E33" s="24"/>
      <c r="F33" s="24"/>
      <c r="G33" s="24"/>
      <c r="H33" s="24"/>
      <c r="I33" s="24"/>
    </row>
    <row r="34" spans="1:9" ht="13.5" customHeight="1" x14ac:dyDescent="0.25">
      <c r="A34" s="19"/>
      <c r="B34" s="19"/>
      <c r="C34" s="24"/>
      <c r="D34" s="24"/>
      <c r="E34" s="24"/>
      <c r="F34" s="24"/>
      <c r="G34" s="24"/>
      <c r="H34" s="24"/>
      <c r="I34" s="24"/>
    </row>
    <row r="35" spans="1:9" ht="13.5" customHeight="1" x14ac:dyDescent="0.25">
      <c r="A35" s="14"/>
      <c r="B35" s="14"/>
      <c r="C35" s="24"/>
      <c r="D35" s="24"/>
      <c r="E35" s="24"/>
      <c r="F35" s="24"/>
      <c r="G35" s="24"/>
      <c r="H35" s="24"/>
      <c r="I35" s="24"/>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4"/>
      <c r="D38" s="24"/>
      <c r="E38" s="24"/>
      <c r="F38" s="24"/>
      <c r="G38" s="24"/>
      <c r="H38" s="24"/>
      <c r="I38" s="24"/>
    </row>
    <row r="39" spans="1:9" ht="13.5" customHeight="1" x14ac:dyDescent="0.25">
      <c r="A39" s="19"/>
      <c r="B39" s="19"/>
      <c r="C39" s="24"/>
      <c r="D39" s="24"/>
      <c r="E39" s="24"/>
      <c r="F39" s="24"/>
      <c r="G39" s="24"/>
      <c r="H39" s="24"/>
      <c r="I39" s="24"/>
    </row>
    <row r="40" spans="1:9" ht="13.5" customHeight="1" x14ac:dyDescent="0.25">
      <c r="A40" s="24"/>
      <c r="B40" s="24"/>
      <c r="C40" s="24"/>
      <c r="D40" s="24"/>
      <c r="E40" s="24"/>
      <c r="F40" s="24"/>
      <c r="G40" s="24"/>
      <c r="H40" s="24"/>
      <c r="I40" s="24"/>
    </row>
    <row r="41" spans="1:9" ht="13.5" customHeight="1" x14ac:dyDescent="0.25">
      <c r="A41" s="24"/>
      <c r="B41" s="24"/>
      <c r="C41" s="24"/>
      <c r="D41" s="24"/>
      <c r="E41" s="24"/>
      <c r="F41" s="24"/>
      <c r="G41" s="24"/>
      <c r="H41" s="24"/>
      <c r="I41" s="24"/>
    </row>
    <row r="42" spans="1:9" ht="13.5" customHeight="1" x14ac:dyDescent="0.25">
      <c r="A42" s="24"/>
      <c r="B42" s="24"/>
      <c r="C42" s="24"/>
      <c r="D42" s="24"/>
      <c r="E42" s="24"/>
      <c r="F42" s="24"/>
      <c r="G42" s="24"/>
      <c r="H42" s="24"/>
      <c r="I42" s="24"/>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4"/>
      <c r="E45" s="24"/>
      <c r="F45" s="24"/>
      <c r="G45" s="24"/>
      <c r="H45" s="24"/>
      <c r="I45" s="24"/>
    </row>
    <row r="46" spans="1:9" ht="13.5" customHeight="1" x14ac:dyDescent="0.25">
      <c r="A46" s="19"/>
      <c r="B46" s="19"/>
      <c r="C46" s="19"/>
      <c r="D46" s="24"/>
      <c r="E46" s="24"/>
      <c r="F46" s="24"/>
      <c r="G46" s="24"/>
      <c r="H46" s="24"/>
      <c r="I46" s="24"/>
    </row>
    <row r="47" spans="1:9" ht="13.5" customHeight="1" x14ac:dyDescent="0.25">
      <c r="A47" s="19"/>
      <c r="B47" s="19"/>
      <c r="C47" s="19"/>
      <c r="D47" s="24"/>
      <c r="E47" s="24"/>
      <c r="F47" s="24"/>
      <c r="G47" s="24"/>
      <c r="H47" s="24"/>
      <c r="I47" s="24"/>
    </row>
    <row r="48" spans="1:9" ht="13.5" customHeight="1" x14ac:dyDescent="0.25">
      <c r="A48" s="52"/>
      <c r="B48" s="52"/>
      <c r="C48" s="52"/>
      <c r="D48" s="24"/>
      <c r="E48" s="24"/>
      <c r="F48" s="24"/>
      <c r="G48" s="24"/>
      <c r="H48" s="24"/>
      <c r="I48" s="24"/>
    </row>
    <row r="49" spans="1:9" ht="13.5" customHeight="1" x14ac:dyDescent="0.25">
      <c r="A49" s="52"/>
      <c r="B49" s="52"/>
      <c r="C49" s="52"/>
      <c r="D49" s="24"/>
      <c r="E49" s="24"/>
      <c r="F49" s="24"/>
      <c r="G49" s="24"/>
      <c r="H49" s="24"/>
      <c r="I49" s="24"/>
    </row>
    <row r="50" spans="1:9" x14ac:dyDescent="0.25">
      <c r="A50" s="53"/>
      <c r="B50" s="53"/>
      <c r="C50" s="53"/>
      <c r="D50" s="53"/>
      <c r="E50" s="53"/>
      <c r="F50" s="53"/>
      <c r="G50" s="53"/>
      <c r="H50" s="53"/>
      <c r="I50" s="53"/>
    </row>
  </sheetData>
  <mergeCells count="4">
    <mergeCell ref="A8:I12"/>
    <mergeCell ref="A48:C48"/>
    <mergeCell ref="A49:C49"/>
    <mergeCell ref="A50:I50"/>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4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4"/>
  <sheetViews>
    <sheetView view="pageBreakPreview" zoomScaleNormal="100" zoomScaleSheetLayoutView="100" workbookViewId="0">
      <selection activeCell="A8" sqref="A8:I12"/>
    </sheetView>
  </sheetViews>
  <sheetFormatPr defaultColWidth="8.85546875"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255</v>
      </c>
      <c r="B2" s="6"/>
      <c r="D2" s="6"/>
      <c r="E2" s="6"/>
      <c r="F2" s="17"/>
      <c r="G2" s="17"/>
      <c r="H2" s="17"/>
      <c r="I2" s="17"/>
    </row>
    <row r="3" spans="1:12" ht="15.75" x14ac:dyDescent="0.25">
      <c r="A3" s="20" t="s">
        <v>259</v>
      </c>
      <c r="B3" s="3"/>
      <c r="C3" s="3"/>
      <c r="D3" s="3"/>
      <c r="E3" s="3"/>
      <c r="F3" s="17"/>
      <c r="G3" s="17"/>
      <c r="H3" s="17"/>
      <c r="I3" s="17"/>
    </row>
    <row r="4" spans="1:12" x14ac:dyDescent="0.25">
      <c r="A4" s="3" t="s">
        <v>199</v>
      </c>
      <c r="B4" s="3"/>
      <c r="C4" s="3"/>
      <c r="D4" s="3"/>
      <c r="E4" s="3"/>
      <c r="F4" s="17"/>
      <c r="G4" s="17"/>
      <c r="H4" s="17"/>
      <c r="I4" s="17"/>
    </row>
    <row r="5" spans="1:12" x14ac:dyDescent="0.25">
      <c r="A5" s="3" t="s">
        <v>75</v>
      </c>
      <c r="B5" s="3"/>
      <c r="C5" s="3"/>
      <c r="D5" s="3"/>
      <c r="E5" s="3"/>
      <c r="F5" s="17"/>
      <c r="G5" s="17"/>
      <c r="H5" s="17"/>
      <c r="I5" s="17"/>
    </row>
    <row r="6" spans="1:12" x14ac:dyDescent="0.25">
      <c r="A6" s="3" t="s">
        <v>76</v>
      </c>
      <c r="B6" s="3"/>
      <c r="C6" s="3"/>
      <c r="D6" s="3"/>
      <c r="E6" s="3"/>
      <c r="F6" s="17"/>
      <c r="G6" s="17"/>
      <c r="H6" s="17"/>
      <c r="I6" s="17"/>
    </row>
    <row r="7" spans="1:12" x14ac:dyDescent="0.25">
      <c r="A7" s="7" t="s">
        <v>9</v>
      </c>
      <c r="B7" s="6"/>
      <c r="C7" s="3"/>
      <c r="D7" s="3"/>
      <c r="E7" s="3"/>
      <c r="F7" s="17"/>
      <c r="G7" s="17"/>
      <c r="H7" s="17"/>
      <c r="I7" s="17"/>
    </row>
    <row r="8" spans="1:12" x14ac:dyDescent="0.25">
      <c r="A8" s="51" t="s">
        <v>200</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18.75"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60</v>
      </c>
      <c r="B15" s="38">
        <v>840000</v>
      </c>
      <c r="C15" s="38">
        <v>55000</v>
      </c>
      <c r="D15" s="38">
        <v>175000</v>
      </c>
      <c r="E15" s="38">
        <v>0</v>
      </c>
      <c r="F15" s="38">
        <v>0</v>
      </c>
      <c r="G15" s="38">
        <v>0</v>
      </c>
      <c r="H15" s="38">
        <v>840000</v>
      </c>
      <c r="I15" s="38">
        <f t="shared" ref="I15:I25" si="0">SUM(B15:H15)</f>
        <v>1910000</v>
      </c>
      <c r="K15" s="4"/>
    </row>
    <row r="16" spans="1:12" x14ac:dyDescent="0.25">
      <c r="A16" s="38" t="s">
        <v>23</v>
      </c>
      <c r="B16" s="38">
        <v>0</v>
      </c>
      <c r="C16" s="38">
        <v>0</v>
      </c>
      <c r="D16" s="38">
        <v>0</v>
      </c>
      <c r="E16" s="38">
        <v>0</v>
      </c>
      <c r="F16" s="38">
        <v>0</v>
      </c>
      <c r="G16" s="38">
        <v>0</v>
      </c>
      <c r="H16" s="38">
        <v>0</v>
      </c>
      <c r="I16" s="38">
        <f t="shared" si="0"/>
        <v>0</v>
      </c>
      <c r="K16" s="4">
        <f>I20-I25</f>
        <v>0</v>
      </c>
      <c r="L16" t="s">
        <v>7</v>
      </c>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0</v>
      </c>
      <c r="C18" s="38">
        <v>0</v>
      </c>
      <c r="D18" s="38">
        <v>0</v>
      </c>
      <c r="E18" s="38">
        <v>0</v>
      </c>
      <c r="F18" s="38">
        <v>0</v>
      </c>
      <c r="G18" s="38">
        <v>0</v>
      </c>
      <c r="H18" s="38">
        <v>0</v>
      </c>
      <c r="I18" s="38">
        <f t="shared" si="0"/>
        <v>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840000</v>
      </c>
      <c r="C20" s="37">
        <f t="shared" si="1"/>
        <v>55000</v>
      </c>
      <c r="D20" s="37">
        <f t="shared" si="1"/>
        <v>175000</v>
      </c>
      <c r="E20" s="37">
        <f t="shared" si="1"/>
        <v>0</v>
      </c>
      <c r="F20" s="37">
        <f t="shared" si="1"/>
        <v>0</v>
      </c>
      <c r="G20" s="37">
        <f t="shared" si="1"/>
        <v>0</v>
      </c>
      <c r="H20" s="37">
        <f t="shared" si="1"/>
        <v>840000</v>
      </c>
      <c r="I20" s="37">
        <f t="shared" si="0"/>
        <v>1910000</v>
      </c>
    </row>
    <row r="21" spans="1:11" ht="15" customHeight="1" x14ac:dyDescent="0.25">
      <c r="A21" s="38" t="s">
        <v>16</v>
      </c>
      <c r="B21" s="38">
        <v>0</v>
      </c>
      <c r="C21" s="38">
        <v>0</v>
      </c>
      <c r="D21" s="38">
        <v>25000</v>
      </c>
      <c r="E21" s="38">
        <v>0</v>
      </c>
      <c r="F21" s="38">
        <v>0</v>
      </c>
      <c r="G21" s="38">
        <v>0</v>
      </c>
      <c r="H21" s="38">
        <v>25000</v>
      </c>
      <c r="I21" s="38">
        <f t="shared" si="0"/>
        <v>50000</v>
      </c>
    </row>
    <row r="22" spans="1:11" x14ac:dyDescent="0.25">
      <c r="A22" s="38" t="s">
        <v>13</v>
      </c>
      <c r="B22" s="38">
        <v>25000</v>
      </c>
      <c r="C22" s="38">
        <v>85000</v>
      </c>
      <c r="D22" s="38">
        <v>75000</v>
      </c>
      <c r="E22" s="38">
        <v>0</v>
      </c>
      <c r="F22" s="38">
        <v>0</v>
      </c>
      <c r="G22" s="38">
        <v>0</v>
      </c>
      <c r="H22" s="38">
        <v>70000</v>
      </c>
      <c r="I22" s="38">
        <f t="shared" si="0"/>
        <v>255000</v>
      </c>
    </row>
    <row r="23" spans="1:11" x14ac:dyDescent="0.25">
      <c r="A23" s="38" t="s">
        <v>14</v>
      </c>
      <c r="B23" s="38">
        <v>0</v>
      </c>
      <c r="C23" s="38">
        <v>0</v>
      </c>
      <c r="D23" s="38">
        <v>0</v>
      </c>
      <c r="E23" s="38">
        <v>930000</v>
      </c>
      <c r="F23" s="38">
        <v>0</v>
      </c>
      <c r="G23" s="38">
        <v>0</v>
      </c>
      <c r="H23" s="38">
        <v>675000</v>
      </c>
      <c r="I23" s="38">
        <f t="shared" si="0"/>
        <v>1605000</v>
      </c>
    </row>
    <row r="24" spans="1:11" x14ac:dyDescent="0.25">
      <c r="A24" s="38" t="s">
        <v>15</v>
      </c>
      <c r="B24" s="38">
        <v>0</v>
      </c>
      <c r="C24" s="38">
        <v>0</v>
      </c>
      <c r="D24" s="38">
        <v>0</v>
      </c>
      <c r="E24" s="38">
        <v>0</v>
      </c>
      <c r="F24" s="38">
        <v>0</v>
      </c>
      <c r="G24" s="38">
        <v>0</v>
      </c>
      <c r="H24" s="38">
        <v>0</v>
      </c>
      <c r="I24" s="38">
        <f t="shared" si="0"/>
        <v>0</v>
      </c>
    </row>
    <row r="25" spans="1:11" s="35" customFormat="1" x14ac:dyDescent="0.25">
      <c r="A25" s="36" t="s">
        <v>0</v>
      </c>
      <c r="B25" s="37">
        <f t="shared" ref="B25:H25" si="2">SUM(B21:B24)</f>
        <v>25000</v>
      </c>
      <c r="C25" s="37">
        <f t="shared" si="2"/>
        <v>85000</v>
      </c>
      <c r="D25" s="37">
        <f t="shared" si="2"/>
        <v>100000</v>
      </c>
      <c r="E25" s="37">
        <f t="shared" si="2"/>
        <v>930000</v>
      </c>
      <c r="F25" s="37">
        <f t="shared" si="2"/>
        <v>0</v>
      </c>
      <c r="G25" s="37">
        <f t="shared" si="2"/>
        <v>0</v>
      </c>
      <c r="H25" s="37">
        <f t="shared" si="2"/>
        <v>770000</v>
      </c>
      <c r="I25" s="37">
        <f t="shared" si="0"/>
        <v>1910000</v>
      </c>
    </row>
    <row r="26" spans="1:11" x14ac:dyDescent="0.25">
      <c r="A26" s="8"/>
      <c r="B26" s="8"/>
      <c r="C26" s="8"/>
      <c r="D26" s="8"/>
      <c r="E26" s="8"/>
      <c r="F26" s="9"/>
      <c r="G26" s="9"/>
      <c r="H26" s="2"/>
      <c r="I26" s="1"/>
    </row>
    <row r="27" spans="1:11" x14ac:dyDescent="0.25">
      <c r="A27" s="8"/>
      <c r="B27" s="8"/>
      <c r="C27" s="8"/>
      <c r="D27" s="8"/>
      <c r="E27" s="8"/>
      <c r="F27" s="3"/>
      <c r="G27" s="3"/>
      <c r="H27" s="3"/>
      <c r="I27" s="3"/>
    </row>
    <row r="28" spans="1:11" ht="9.9499999999999993" customHeight="1" x14ac:dyDescent="0.25">
      <c r="A28" s="3"/>
      <c r="B28" s="3"/>
      <c r="C28" s="3"/>
      <c r="D28" s="3"/>
      <c r="E28" s="3"/>
      <c r="F28" s="3"/>
      <c r="G28" s="3"/>
      <c r="H28" s="3"/>
      <c r="I28" s="3"/>
    </row>
    <row r="29" spans="1:11" ht="28.9" customHeight="1" x14ac:dyDescent="0.25">
      <c r="A29" s="18"/>
      <c r="B29" s="18"/>
      <c r="C29" s="10"/>
      <c r="D29" s="10"/>
      <c r="E29" s="10"/>
      <c r="F29" s="10"/>
      <c r="G29" s="10"/>
      <c r="H29" s="10"/>
      <c r="I29" s="13"/>
    </row>
    <row r="30" spans="1:11" ht="13.5" customHeight="1" x14ac:dyDescent="0.25">
      <c r="A30" s="19"/>
      <c r="B30" s="19"/>
      <c r="C30" s="31"/>
      <c r="D30" s="31"/>
      <c r="E30" s="31"/>
      <c r="F30" s="31"/>
      <c r="G30" s="31"/>
      <c r="H30" s="31"/>
      <c r="I30" s="31"/>
    </row>
    <row r="31" spans="1:11" ht="13.5" customHeight="1" x14ac:dyDescent="0.25">
      <c r="A31" s="19"/>
      <c r="B31" s="19"/>
      <c r="C31" s="31"/>
      <c r="D31" s="31"/>
      <c r="E31" s="31"/>
      <c r="F31" s="31"/>
      <c r="G31" s="31"/>
      <c r="H31" s="31"/>
      <c r="I31" s="31"/>
    </row>
    <row r="32" spans="1:11" ht="13.5" customHeight="1" x14ac:dyDescent="0.25">
      <c r="A32" s="19"/>
      <c r="B32" s="19"/>
      <c r="C32" s="31"/>
      <c r="D32" s="31"/>
      <c r="E32" s="31"/>
      <c r="F32" s="31"/>
      <c r="G32" s="31"/>
      <c r="H32" s="31"/>
      <c r="I32" s="31"/>
    </row>
    <row r="33" spans="1:9" ht="13.5" customHeight="1" x14ac:dyDescent="0.25">
      <c r="A33" s="19"/>
      <c r="B33" s="19"/>
      <c r="C33" s="31"/>
      <c r="D33" s="31"/>
      <c r="E33" s="31"/>
      <c r="F33" s="31"/>
      <c r="G33" s="31"/>
      <c r="H33" s="31"/>
      <c r="I33" s="31"/>
    </row>
    <row r="34" spans="1:9" ht="13.5" customHeight="1" x14ac:dyDescent="0.25">
      <c r="A34" s="19"/>
      <c r="B34" s="19"/>
      <c r="C34" s="31"/>
      <c r="D34" s="31"/>
      <c r="E34" s="31"/>
      <c r="F34" s="31"/>
      <c r="G34" s="31"/>
      <c r="H34" s="31"/>
      <c r="I34" s="31"/>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disablePrompts="1" count="1">
        <x14:dataValidation type="list" showInputMessage="1" showErrorMessage="1" xr:uid="{00000000-0002-0000-03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50"/>
  <sheetViews>
    <sheetView view="pageBreakPreview" zoomScaleNormal="100" zoomScaleSheetLayoutView="100" workbookViewId="0">
      <selection activeCell="A13" sqref="A13"/>
    </sheetView>
  </sheetViews>
  <sheetFormatPr defaultRowHeight="15" x14ac:dyDescent="0.25"/>
  <cols>
    <col min="1" max="1" width="26.42578125" style="12" customWidth="1"/>
    <col min="2" max="2" width="12.7109375" style="12" customWidth="1"/>
    <col min="3" max="3" width="12" style="12" customWidth="1"/>
    <col min="4" max="4" width="11.5703125" style="12" bestFit="1" customWidth="1"/>
    <col min="5" max="5" width="11.28515625" style="12" customWidth="1"/>
    <col min="6" max="6" width="11.5703125" style="12" bestFit="1" customWidth="1"/>
    <col min="7" max="7" width="9.7109375" style="12" customWidth="1"/>
    <col min="8" max="8" width="12.5703125" style="12" customWidth="1"/>
    <col min="9" max="9" width="12.85546875"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295</v>
      </c>
      <c r="B3" s="3"/>
      <c r="C3" s="3"/>
      <c r="D3" s="3"/>
      <c r="E3" s="3"/>
      <c r="F3" s="17"/>
      <c r="G3" s="17"/>
      <c r="H3" s="17"/>
      <c r="I3" s="17"/>
    </row>
    <row r="4" spans="1:12" x14ac:dyDescent="0.25">
      <c r="A4" s="3" t="s">
        <v>36</v>
      </c>
      <c r="B4" s="3"/>
      <c r="C4" s="3"/>
      <c r="D4" s="3"/>
      <c r="E4" s="3"/>
      <c r="F4" s="17"/>
      <c r="G4" s="17"/>
      <c r="H4" s="17"/>
      <c r="I4" s="17"/>
    </row>
    <row r="5" spans="1:12" x14ac:dyDescent="0.25">
      <c r="A5" s="3" t="s">
        <v>118</v>
      </c>
      <c r="B5" s="3"/>
      <c r="C5" s="3"/>
      <c r="D5" s="3"/>
      <c r="E5" s="3"/>
      <c r="F5" s="17"/>
      <c r="G5" s="17"/>
      <c r="H5" s="17"/>
      <c r="I5" s="17"/>
    </row>
    <row r="6" spans="1:12" x14ac:dyDescent="0.25">
      <c r="A6" s="3" t="s">
        <v>121</v>
      </c>
      <c r="B6" s="3"/>
      <c r="C6" s="3"/>
      <c r="D6" s="3"/>
      <c r="E6" s="3"/>
      <c r="F6" s="17"/>
      <c r="G6" s="17"/>
      <c r="H6" s="17"/>
      <c r="I6" s="17"/>
    </row>
    <row r="7" spans="1:12" x14ac:dyDescent="0.25">
      <c r="A7" s="7" t="s">
        <v>9</v>
      </c>
      <c r="B7" s="6"/>
      <c r="C7" s="3"/>
      <c r="D7" s="3"/>
      <c r="E7" s="3"/>
      <c r="F7" s="17"/>
      <c r="G7" s="17"/>
      <c r="H7" s="17"/>
      <c r="I7" s="17"/>
    </row>
    <row r="8" spans="1:12" x14ac:dyDescent="0.25">
      <c r="A8" s="51" t="s">
        <v>375</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46094</v>
      </c>
      <c r="C15" s="38">
        <v>190369</v>
      </c>
      <c r="D15" s="38">
        <v>1228476</v>
      </c>
      <c r="E15" s="38">
        <v>1522082</v>
      </c>
      <c r="F15" s="38">
        <v>2095400</v>
      </c>
      <c r="G15" s="38">
        <v>0</v>
      </c>
      <c r="H15" s="38">
        <v>0</v>
      </c>
      <c r="I15" s="38">
        <f t="shared" ref="I15:I25" si="0">SUM(B15:H15)</f>
        <v>5082421</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46094</v>
      </c>
      <c r="C20" s="37">
        <f t="shared" si="1"/>
        <v>190369</v>
      </c>
      <c r="D20" s="37">
        <f t="shared" si="1"/>
        <v>1228476</v>
      </c>
      <c r="E20" s="37">
        <f t="shared" si="1"/>
        <v>1522082</v>
      </c>
      <c r="F20" s="37">
        <f t="shared" si="1"/>
        <v>2095400</v>
      </c>
      <c r="G20" s="37">
        <f t="shared" si="1"/>
        <v>0</v>
      </c>
      <c r="H20" s="37">
        <f t="shared" si="1"/>
        <v>0</v>
      </c>
      <c r="I20" s="37">
        <f t="shared" si="0"/>
        <v>5082421</v>
      </c>
    </row>
    <row r="21" spans="1:12" ht="15" customHeight="1" x14ac:dyDescent="0.25">
      <c r="A21" s="38" t="s">
        <v>16</v>
      </c>
      <c r="B21" s="38">
        <v>0</v>
      </c>
      <c r="C21" s="38">
        <v>0</v>
      </c>
      <c r="D21" s="38">
        <v>0</v>
      </c>
      <c r="E21" s="38">
        <v>0</v>
      </c>
      <c r="F21" s="38">
        <v>0</v>
      </c>
      <c r="G21" s="38">
        <v>0</v>
      </c>
      <c r="H21" s="38">
        <v>0</v>
      </c>
      <c r="I21" s="38">
        <f t="shared" si="0"/>
        <v>0</v>
      </c>
    </row>
    <row r="22" spans="1:12" x14ac:dyDescent="0.25">
      <c r="A22" s="38" t="s">
        <v>13</v>
      </c>
      <c r="B22" s="38">
        <v>0</v>
      </c>
      <c r="C22" s="38">
        <v>180000</v>
      </c>
      <c r="D22" s="38">
        <v>0</v>
      </c>
      <c r="E22" s="38">
        <v>0</v>
      </c>
      <c r="F22" s="38">
        <v>0</v>
      </c>
      <c r="G22" s="38">
        <v>0</v>
      </c>
      <c r="H22" s="38">
        <v>0</v>
      </c>
      <c r="I22" s="38">
        <f t="shared" si="0"/>
        <v>180000</v>
      </c>
    </row>
    <row r="23" spans="1:12" x14ac:dyDescent="0.25">
      <c r="A23" s="38" t="s">
        <v>14</v>
      </c>
      <c r="B23" s="38">
        <v>0</v>
      </c>
      <c r="C23" s="38">
        <v>0</v>
      </c>
      <c r="D23" s="38">
        <v>1000000</v>
      </c>
      <c r="E23" s="38">
        <v>1400000</v>
      </c>
      <c r="F23" s="38">
        <v>2502421</v>
      </c>
      <c r="G23" s="38">
        <v>0</v>
      </c>
      <c r="H23" s="38">
        <v>0</v>
      </c>
      <c r="I23" s="38">
        <f t="shared" si="0"/>
        <v>4902421</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180000</v>
      </c>
      <c r="D25" s="37">
        <f t="shared" si="2"/>
        <v>1000000</v>
      </c>
      <c r="E25" s="37">
        <f t="shared" si="2"/>
        <v>1400000</v>
      </c>
      <c r="F25" s="37">
        <f t="shared" si="2"/>
        <v>2502421</v>
      </c>
      <c r="G25" s="37">
        <f t="shared" si="2"/>
        <v>0</v>
      </c>
      <c r="H25" s="37">
        <f t="shared" si="2"/>
        <v>0</v>
      </c>
      <c r="I25" s="37">
        <f t="shared" si="0"/>
        <v>5082421</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4"/>
      <c r="D30" s="24"/>
      <c r="E30" s="24"/>
      <c r="F30" s="24"/>
      <c r="G30" s="24"/>
      <c r="H30" s="24"/>
      <c r="I30" s="24"/>
    </row>
    <row r="31" spans="1:12" ht="13.5" customHeight="1" x14ac:dyDescent="0.25">
      <c r="A31" s="19"/>
      <c r="B31" s="19"/>
      <c r="C31" s="24"/>
      <c r="D31" s="24"/>
      <c r="E31" s="24"/>
      <c r="F31" s="24"/>
      <c r="G31" s="24"/>
      <c r="H31" s="24"/>
      <c r="I31" s="24"/>
    </row>
    <row r="32" spans="1:12" ht="13.5" customHeight="1" x14ac:dyDescent="0.25">
      <c r="A32" s="19"/>
      <c r="B32" s="19"/>
      <c r="C32" s="24"/>
      <c r="D32" s="24"/>
      <c r="E32" s="24"/>
      <c r="F32" s="24"/>
      <c r="G32" s="24"/>
      <c r="H32" s="24"/>
      <c r="I32" s="24"/>
    </row>
    <row r="33" spans="1:9" ht="13.5" customHeight="1" x14ac:dyDescent="0.25">
      <c r="A33" s="19"/>
      <c r="B33" s="19"/>
      <c r="C33" s="24"/>
      <c r="D33" s="24"/>
      <c r="E33" s="24"/>
      <c r="F33" s="24"/>
      <c r="G33" s="24"/>
      <c r="H33" s="24"/>
      <c r="I33" s="24"/>
    </row>
    <row r="34" spans="1:9" ht="13.5" customHeight="1" x14ac:dyDescent="0.25">
      <c r="A34" s="19"/>
      <c r="B34" s="19"/>
      <c r="C34" s="24"/>
      <c r="D34" s="24"/>
      <c r="E34" s="24"/>
      <c r="F34" s="24"/>
      <c r="G34" s="24"/>
      <c r="H34" s="24"/>
      <c r="I34" s="24"/>
    </row>
    <row r="35" spans="1:9" ht="13.5" customHeight="1" x14ac:dyDescent="0.25">
      <c r="A35" s="14"/>
      <c r="B35" s="14"/>
      <c r="C35" s="24"/>
      <c r="D35" s="24"/>
      <c r="E35" s="24"/>
      <c r="F35" s="24"/>
      <c r="G35" s="24"/>
      <c r="H35" s="24"/>
      <c r="I35" s="24"/>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4"/>
      <c r="D38" s="24"/>
      <c r="E38" s="24"/>
      <c r="F38" s="24"/>
      <c r="G38" s="24"/>
      <c r="H38" s="24"/>
      <c r="I38" s="24"/>
    </row>
    <row r="39" spans="1:9" ht="13.5" customHeight="1" x14ac:dyDescent="0.25">
      <c r="A39" s="19"/>
      <c r="B39" s="19"/>
      <c r="C39" s="24"/>
      <c r="D39" s="24"/>
      <c r="E39" s="24"/>
      <c r="F39" s="24"/>
      <c r="G39" s="24"/>
      <c r="H39" s="24"/>
      <c r="I39" s="24"/>
    </row>
    <row r="40" spans="1:9" ht="13.5" customHeight="1" x14ac:dyDescent="0.25">
      <c r="A40" s="24"/>
      <c r="B40" s="24"/>
      <c r="C40" s="24"/>
      <c r="D40" s="24"/>
      <c r="E40" s="24"/>
      <c r="F40" s="24"/>
      <c r="G40" s="24"/>
      <c r="H40" s="24"/>
      <c r="I40" s="24"/>
    </row>
    <row r="41" spans="1:9" ht="13.5" customHeight="1" x14ac:dyDescent="0.25">
      <c r="A41" s="24"/>
      <c r="B41" s="24"/>
      <c r="C41" s="24"/>
      <c r="D41" s="24"/>
      <c r="E41" s="24"/>
      <c r="F41" s="24"/>
      <c r="G41" s="24"/>
      <c r="H41" s="24"/>
      <c r="I41" s="24"/>
    </row>
    <row r="42" spans="1:9" ht="13.5" customHeight="1" x14ac:dyDescent="0.25">
      <c r="A42" s="24"/>
      <c r="B42" s="24"/>
      <c r="C42" s="24"/>
      <c r="D42" s="24"/>
      <c r="E42" s="24"/>
      <c r="F42" s="24"/>
      <c r="G42" s="24"/>
      <c r="H42" s="24"/>
      <c r="I42" s="24"/>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4"/>
      <c r="E45" s="24"/>
      <c r="F45" s="24"/>
      <c r="G45" s="24"/>
      <c r="H45" s="24"/>
      <c r="I45" s="24"/>
    </row>
    <row r="46" spans="1:9" ht="13.5" customHeight="1" x14ac:dyDescent="0.25">
      <c r="A46" s="19"/>
      <c r="B46" s="19"/>
      <c r="C46" s="19"/>
      <c r="D46" s="24"/>
      <c r="E46" s="24"/>
      <c r="F46" s="24"/>
      <c r="G46" s="24"/>
      <c r="H46" s="24"/>
      <c r="I46" s="24"/>
    </row>
    <row r="47" spans="1:9" ht="13.5" customHeight="1" x14ac:dyDescent="0.25">
      <c r="A47" s="19"/>
      <c r="B47" s="19"/>
      <c r="C47" s="19"/>
      <c r="D47" s="24"/>
      <c r="E47" s="24"/>
      <c r="F47" s="24"/>
      <c r="G47" s="24"/>
      <c r="H47" s="24"/>
      <c r="I47" s="24"/>
    </row>
    <row r="48" spans="1:9" ht="13.5" customHeight="1" x14ac:dyDescent="0.25">
      <c r="A48" s="52"/>
      <c r="B48" s="52"/>
      <c r="C48" s="52"/>
      <c r="D48" s="24"/>
      <c r="E48" s="24"/>
      <c r="F48" s="24"/>
      <c r="G48" s="24"/>
      <c r="H48" s="24"/>
      <c r="I48" s="24"/>
    </row>
    <row r="49" spans="1:9" ht="13.5" customHeight="1" x14ac:dyDescent="0.25">
      <c r="A49" s="52"/>
      <c r="B49" s="52"/>
      <c r="C49" s="52"/>
      <c r="D49" s="24"/>
      <c r="E49" s="24"/>
      <c r="F49" s="24"/>
      <c r="G49" s="24"/>
      <c r="H49" s="24"/>
      <c r="I49" s="24"/>
    </row>
    <row r="50" spans="1:9" x14ac:dyDescent="0.25">
      <c r="A50" s="53"/>
      <c r="B50" s="53"/>
      <c r="C50" s="53"/>
      <c r="D50" s="53"/>
      <c r="E50" s="53"/>
      <c r="F50" s="53"/>
      <c r="G50" s="53"/>
      <c r="H50" s="53"/>
      <c r="I50" s="53"/>
    </row>
  </sheetData>
  <mergeCells count="4">
    <mergeCell ref="A8:I12"/>
    <mergeCell ref="A48:C48"/>
    <mergeCell ref="A49:C49"/>
    <mergeCell ref="A50:I50"/>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5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50"/>
  <sheetViews>
    <sheetView view="pageBreakPreview" zoomScaleNormal="100" zoomScaleSheetLayoutView="100" workbookViewId="0">
      <selection activeCell="R31" sqref="R31"/>
    </sheetView>
  </sheetViews>
  <sheetFormatPr defaultRowHeight="15" x14ac:dyDescent="0.25"/>
  <cols>
    <col min="1" max="1" width="28" style="12" customWidth="1"/>
    <col min="2" max="2" width="12.7109375" style="12" customWidth="1"/>
    <col min="3" max="3" width="12" style="12" customWidth="1"/>
    <col min="4" max="4" width="9.7109375" style="12" customWidth="1"/>
    <col min="5" max="5" width="11.28515625" style="12" customWidth="1"/>
    <col min="6" max="6" width="11.5703125" style="12" bestFit="1" customWidth="1"/>
    <col min="7" max="7" width="9.7109375" style="12" customWidth="1"/>
    <col min="8" max="9" width="13"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296</v>
      </c>
      <c r="B3" s="3"/>
      <c r="C3" s="3"/>
      <c r="D3" s="3"/>
      <c r="E3" s="3"/>
      <c r="F3" s="17"/>
      <c r="G3" s="17"/>
      <c r="H3" s="17"/>
      <c r="I3" s="17"/>
    </row>
    <row r="4" spans="1:12" x14ac:dyDescent="0.25">
      <c r="A4" s="3" t="s">
        <v>37</v>
      </c>
      <c r="B4" s="3"/>
      <c r="C4" s="3"/>
      <c r="D4" s="3"/>
      <c r="E4" s="3"/>
      <c r="F4" s="17"/>
      <c r="G4" s="17"/>
      <c r="H4" s="17"/>
      <c r="I4" s="17"/>
    </row>
    <row r="5" spans="1:12" x14ac:dyDescent="0.25">
      <c r="A5" s="3" t="s">
        <v>118</v>
      </c>
      <c r="B5" s="3"/>
      <c r="C5" s="3"/>
      <c r="D5" s="3"/>
      <c r="E5" s="3"/>
      <c r="F5" s="17"/>
      <c r="G5" s="17"/>
      <c r="H5" s="17"/>
      <c r="I5" s="17"/>
    </row>
    <row r="6" spans="1:12" x14ac:dyDescent="0.25">
      <c r="A6" s="3" t="s">
        <v>122</v>
      </c>
      <c r="B6" s="3"/>
      <c r="C6" s="3"/>
      <c r="D6" s="3"/>
      <c r="E6" s="3"/>
      <c r="F6" s="17"/>
      <c r="G6" s="17"/>
      <c r="H6" s="17"/>
      <c r="I6" s="17"/>
    </row>
    <row r="7" spans="1:12" x14ac:dyDescent="0.25">
      <c r="A7" s="7" t="s">
        <v>9</v>
      </c>
      <c r="B7" s="6"/>
      <c r="C7" s="3"/>
      <c r="D7" s="3"/>
      <c r="E7" s="3"/>
      <c r="F7" s="17"/>
      <c r="G7" s="17"/>
      <c r="H7" s="17"/>
      <c r="I7" s="17"/>
    </row>
    <row r="8" spans="1:12" x14ac:dyDescent="0.25">
      <c r="A8" s="51" t="s">
        <v>376</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36074</v>
      </c>
      <c r="C15" s="38">
        <v>148985</v>
      </c>
      <c r="D15" s="38">
        <v>961416</v>
      </c>
      <c r="E15" s="38">
        <v>1191194</v>
      </c>
      <c r="F15" s="38">
        <v>1639878</v>
      </c>
      <c r="G15" s="38">
        <v>0</v>
      </c>
      <c r="H15" s="38">
        <v>0</v>
      </c>
      <c r="I15" s="38">
        <f t="shared" ref="I15:I25" si="0">SUM(B15:H15)</f>
        <v>3977547</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36074</v>
      </c>
      <c r="C20" s="37">
        <f t="shared" si="1"/>
        <v>148985</v>
      </c>
      <c r="D20" s="37">
        <f t="shared" si="1"/>
        <v>961416</v>
      </c>
      <c r="E20" s="37">
        <f t="shared" si="1"/>
        <v>1191194</v>
      </c>
      <c r="F20" s="37">
        <f t="shared" si="1"/>
        <v>1639878</v>
      </c>
      <c r="G20" s="37">
        <f t="shared" si="1"/>
        <v>0</v>
      </c>
      <c r="H20" s="37">
        <f t="shared" si="1"/>
        <v>0</v>
      </c>
      <c r="I20" s="37">
        <f t="shared" si="0"/>
        <v>3977547</v>
      </c>
    </row>
    <row r="21" spans="1:12" ht="15" customHeight="1" x14ac:dyDescent="0.25">
      <c r="A21" s="38" t="s">
        <v>16</v>
      </c>
      <c r="B21" s="38">
        <v>0</v>
      </c>
      <c r="C21" s="38">
        <v>0</v>
      </c>
      <c r="D21" s="38">
        <v>0</v>
      </c>
      <c r="E21" s="38">
        <v>0</v>
      </c>
      <c r="F21" s="38">
        <v>0</v>
      </c>
      <c r="G21" s="38">
        <v>0</v>
      </c>
      <c r="H21" s="38">
        <v>0</v>
      </c>
      <c r="I21" s="38">
        <f t="shared" si="0"/>
        <v>0</v>
      </c>
    </row>
    <row r="22" spans="1:12" x14ac:dyDescent="0.25">
      <c r="A22" s="38" t="s">
        <v>13</v>
      </c>
      <c r="B22" s="38">
        <v>0</v>
      </c>
      <c r="C22" s="38">
        <v>100000</v>
      </c>
      <c r="D22" s="38">
        <v>200000</v>
      </c>
      <c r="E22" s="38">
        <v>0</v>
      </c>
      <c r="F22" s="38">
        <v>0</v>
      </c>
      <c r="G22" s="38">
        <v>0</v>
      </c>
      <c r="H22" s="38">
        <v>0</v>
      </c>
      <c r="I22" s="38">
        <f t="shared" si="0"/>
        <v>300000</v>
      </c>
    </row>
    <row r="23" spans="1:12" x14ac:dyDescent="0.25">
      <c r="A23" s="38" t="s">
        <v>14</v>
      </c>
      <c r="B23" s="38">
        <v>0</v>
      </c>
      <c r="C23" s="38">
        <v>0</v>
      </c>
      <c r="D23" s="38">
        <v>680009</v>
      </c>
      <c r="E23" s="38">
        <v>1000000</v>
      </c>
      <c r="F23" s="38">
        <v>1997538</v>
      </c>
      <c r="G23" s="38">
        <v>0</v>
      </c>
      <c r="H23" s="38">
        <v>0</v>
      </c>
      <c r="I23" s="38">
        <f t="shared" si="0"/>
        <v>3677547</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100000</v>
      </c>
      <c r="D25" s="37">
        <f t="shared" si="2"/>
        <v>880009</v>
      </c>
      <c r="E25" s="37">
        <f t="shared" si="2"/>
        <v>1000000</v>
      </c>
      <c r="F25" s="37">
        <f t="shared" si="2"/>
        <v>1997538</v>
      </c>
      <c r="G25" s="37">
        <f t="shared" si="2"/>
        <v>0</v>
      </c>
      <c r="H25" s="37">
        <f t="shared" si="2"/>
        <v>0</v>
      </c>
      <c r="I25" s="37">
        <f t="shared" si="0"/>
        <v>3977547</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4"/>
      <c r="D30" s="24"/>
      <c r="E30" s="24"/>
      <c r="F30" s="24"/>
      <c r="G30" s="24"/>
      <c r="H30" s="24"/>
      <c r="I30" s="24"/>
    </row>
    <row r="31" spans="1:12" ht="13.5" customHeight="1" x14ac:dyDescent="0.25">
      <c r="A31" s="19"/>
      <c r="B31" s="19"/>
      <c r="C31" s="24"/>
      <c r="D31" s="24"/>
      <c r="E31" s="24"/>
      <c r="F31" s="24"/>
      <c r="G31" s="24"/>
      <c r="H31" s="24"/>
      <c r="I31" s="24"/>
    </row>
    <row r="32" spans="1:12" ht="13.5" customHeight="1" x14ac:dyDescent="0.25">
      <c r="A32" s="19"/>
      <c r="B32" s="19"/>
      <c r="C32" s="24"/>
      <c r="D32" s="24"/>
      <c r="E32" s="24"/>
      <c r="F32" s="24"/>
      <c r="G32" s="24"/>
      <c r="H32" s="24"/>
      <c r="I32" s="24"/>
    </row>
    <row r="33" spans="1:9" ht="13.5" customHeight="1" x14ac:dyDescent="0.25">
      <c r="A33" s="19"/>
      <c r="B33" s="19"/>
      <c r="C33" s="24"/>
      <c r="D33" s="24"/>
      <c r="E33" s="24"/>
      <c r="F33" s="24"/>
      <c r="G33" s="24"/>
      <c r="H33" s="24"/>
      <c r="I33" s="24"/>
    </row>
    <row r="34" spans="1:9" ht="13.5" customHeight="1" x14ac:dyDescent="0.25">
      <c r="A34" s="19"/>
      <c r="B34" s="19"/>
      <c r="C34" s="24"/>
      <c r="D34" s="24"/>
      <c r="E34" s="24"/>
      <c r="F34" s="24"/>
      <c r="G34" s="24"/>
      <c r="H34" s="24"/>
      <c r="I34" s="24"/>
    </row>
    <row r="35" spans="1:9" ht="13.5" customHeight="1" x14ac:dyDescent="0.25">
      <c r="A35" s="14"/>
      <c r="B35" s="14"/>
      <c r="C35" s="24"/>
      <c r="D35" s="24"/>
      <c r="E35" s="24"/>
      <c r="F35" s="24"/>
      <c r="G35" s="24"/>
      <c r="H35" s="24"/>
      <c r="I35" s="24"/>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4"/>
      <c r="D38" s="24"/>
      <c r="E38" s="24"/>
      <c r="F38" s="24"/>
      <c r="G38" s="24"/>
      <c r="H38" s="24"/>
      <c r="I38" s="24"/>
    </row>
    <row r="39" spans="1:9" ht="13.5" customHeight="1" x14ac:dyDescent="0.25">
      <c r="A39" s="19"/>
      <c r="B39" s="19"/>
      <c r="C39" s="24"/>
      <c r="D39" s="24"/>
      <c r="E39" s="24"/>
      <c r="F39" s="24"/>
      <c r="G39" s="24"/>
      <c r="H39" s="24"/>
      <c r="I39" s="24"/>
    </row>
    <row r="40" spans="1:9" ht="13.5" customHeight="1" x14ac:dyDescent="0.25">
      <c r="A40" s="24"/>
      <c r="B40" s="24"/>
      <c r="C40" s="24"/>
      <c r="D40" s="24"/>
      <c r="E40" s="24"/>
      <c r="F40" s="24"/>
      <c r="G40" s="24"/>
      <c r="H40" s="24"/>
      <c r="I40" s="24"/>
    </row>
    <row r="41" spans="1:9" ht="13.5" customHeight="1" x14ac:dyDescent="0.25">
      <c r="A41" s="24"/>
      <c r="B41" s="24"/>
      <c r="C41" s="24"/>
      <c r="D41" s="24"/>
      <c r="E41" s="24"/>
      <c r="F41" s="24"/>
      <c r="G41" s="24"/>
      <c r="H41" s="24"/>
      <c r="I41" s="24"/>
    </row>
    <row r="42" spans="1:9" ht="13.5" customHeight="1" x14ac:dyDescent="0.25">
      <c r="A42" s="24"/>
      <c r="B42" s="24"/>
      <c r="C42" s="24"/>
      <c r="D42" s="24"/>
      <c r="E42" s="24"/>
      <c r="F42" s="24"/>
      <c r="G42" s="24"/>
      <c r="H42" s="24"/>
      <c r="I42" s="24"/>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4"/>
      <c r="E45" s="24"/>
      <c r="F45" s="24"/>
      <c r="G45" s="24"/>
      <c r="H45" s="24"/>
      <c r="I45" s="24"/>
    </row>
    <row r="46" spans="1:9" ht="13.5" customHeight="1" x14ac:dyDescent="0.25">
      <c r="A46" s="19"/>
      <c r="B46" s="19"/>
      <c r="C46" s="19"/>
      <c r="D46" s="24"/>
      <c r="E46" s="24"/>
      <c r="F46" s="24"/>
      <c r="G46" s="24"/>
      <c r="H46" s="24"/>
      <c r="I46" s="24"/>
    </row>
    <row r="47" spans="1:9" ht="13.5" customHeight="1" x14ac:dyDescent="0.25">
      <c r="A47" s="19"/>
      <c r="B47" s="19"/>
      <c r="C47" s="19"/>
      <c r="D47" s="24"/>
      <c r="E47" s="24"/>
      <c r="F47" s="24"/>
      <c r="G47" s="24"/>
      <c r="H47" s="24"/>
      <c r="I47" s="24"/>
    </row>
    <row r="48" spans="1:9" ht="13.5" customHeight="1" x14ac:dyDescent="0.25">
      <c r="A48" s="52"/>
      <c r="B48" s="52"/>
      <c r="C48" s="52"/>
      <c r="D48" s="24"/>
      <c r="E48" s="24"/>
      <c r="F48" s="24"/>
      <c r="G48" s="24"/>
      <c r="H48" s="24"/>
      <c r="I48" s="24"/>
    </row>
    <row r="49" spans="1:9" ht="13.5" customHeight="1" x14ac:dyDescent="0.25">
      <c r="A49" s="52"/>
      <c r="B49" s="52"/>
      <c r="C49" s="52"/>
      <c r="D49" s="24"/>
      <c r="E49" s="24"/>
      <c r="F49" s="24"/>
      <c r="G49" s="24"/>
      <c r="H49" s="24"/>
      <c r="I49" s="24"/>
    </row>
    <row r="50" spans="1:9" x14ac:dyDescent="0.25">
      <c r="A50" s="53"/>
      <c r="B50" s="53"/>
      <c r="C50" s="53"/>
      <c r="D50" s="53"/>
      <c r="E50" s="53"/>
      <c r="F50" s="53"/>
      <c r="G50" s="53"/>
      <c r="H50" s="53"/>
      <c r="I50" s="53"/>
    </row>
  </sheetData>
  <mergeCells count="4">
    <mergeCell ref="A8:I12"/>
    <mergeCell ref="A48:C48"/>
    <mergeCell ref="A49:C49"/>
    <mergeCell ref="A50:I50"/>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6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50"/>
  <sheetViews>
    <sheetView view="pageBreakPreview" zoomScale="110" zoomScaleNormal="100" zoomScaleSheetLayoutView="110" workbookViewId="0">
      <selection activeCell="A8" sqref="A8:I12"/>
    </sheetView>
  </sheetViews>
  <sheetFormatPr defaultRowHeight="15" x14ac:dyDescent="0.25"/>
  <cols>
    <col min="1" max="1" width="24.85546875" style="12" customWidth="1"/>
    <col min="2" max="2" width="12.7109375" style="12" customWidth="1"/>
    <col min="3" max="3" width="12" style="12" customWidth="1"/>
    <col min="4" max="4" width="13.5703125" style="12" bestFit="1" customWidth="1"/>
    <col min="5" max="5" width="11.28515625" style="12" customWidth="1"/>
    <col min="6" max="6" width="9.85546875" style="12" customWidth="1"/>
    <col min="7" max="7" width="9.7109375" style="12" customWidth="1"/>
    <col min="8" max="8" width="14" style="12" customWidth="1"/>
    <col min="9" max="9" width="12.42578125" style="12" customWidth="1"/>
    <col min="11" max="11" width="12.42578125" customWidth="1"/>
  </cols>
  <sheetData>
    <row r="1" spans="1:12" ht="18.75" x14ac:dyDescent="0.25">
      <c r="A1" s="20" t="s">
        <v>47</v>
      </c>
      <c r="B1" s="16"/>
      <c r="D1" s="16"/>
      <c r="E1" s="16"/>
      <c r="F1" s="16"/>
      <c r="G1" s="16"/>
      <c r="H1" s="16"/>
      <c r="I1" s="16"/>
    </row>
    <row r="2" spans="1:12" ht="15.75" x14ac:dyDescent="0.25">
      <c r="A2" s="20" t="s">
        <v>281</v>
      </c>
      <c r="B2" s="6"/>
      <c r="D2" s="6"/>
      <c r="E2" s="6"/>
      <c r="F2" s="17"/>
      <c r="G2" s="17"/>
      <c r="H2" s="17"/>
      <c r="I2" s="17"/>
    </row>
    <row r="3" spans="1:12" ht="15.75" x14ac:dyDescent="0.25">
      <c r="A3" s="20" t="s">
        <v>297</v>
      </c>
      <c r="B3" s="3"/>
      <c r="C3" s="3"/>
      <c r="D3" s="3"/>
      <c r="E3" s="3"/>
      <c r="F3" s="17"/>
      <c r="G3" s="17"/>
      <c r="H3" s="17"/>
      <c r="I3" s="17"/>
    </row>
    <row r="4" spans="1:12" x14ac:dyDescent="0.25">
      <c r="A4" s="3" t="s">
        <v>38</v>
      </c>
      <c r="B4" s="3"/>
      <c r="C4" s="3"/>
      <c r="D4" s="3"/>
      <c r="E4" s="3"/>
      <c r="F4" s="17"/>
      <c r="G4" s="17"/>
      <c r="H4" s="17"/>
      <c r="I4" s="17"/>
    </row>
    <row r="5" spans="1:12" x14ac:dyDescent="0.25">
      <c r="A5" s="3" t="s">
        <v>123</v>
      </c>
      <c r="B5" s="3"/>
      <c r="C5" s="3"/>
      <c r="D5" s="3"/>
      <c r="E5" s="3"/>
      <c r="F5" s="17"/>
      <c r="G5" s="17"/>
      <c r="H5" s="17"/>
      <c r="I5" s="17"/>
    </row>
    <row r="6" spans="1:12" x14ac:dyDescent="0.25">
      <c r="A6" s="3" t="s">
        <v>124</v>
      </c>
      <c r="B6" s="3"/>
      <c r="C6" s="3"/>
      <c r="D6" s="3"/>
      <c r="E6" s="3"/>
      <c r="F6" s="17"/>
      <c r="G6" s="17"/>
      <c r="H6" s="17"/>
      <c r="I6" s="17"/>
    </row>
    <row r="7" spans="1:12" x14ac:dyDescent="0.25">
      <c r="A7" s="7" t="s">
        <v>9</v>
      </c>
      <c r="B7" s="6"/>
      <c r="C7" s="3"/>
      <c r="D7" s="3"/>
      <c r="E7" s="3"/>
      <c r="F7" s="17"/>
      <c r="G7" s="17"/>
      <c r="H7" s="17"/>
      <c r="I7" s="17"/>
    </row>
    <row r="8" spans="1:12" x14ac:dyDescent="0.25">
      <c r="A8" s="51" t="s">
        <v>54</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240</v>
      </c>
      <c r="E14" s="22" t="s">
        <v>19</v>
      </c>
      <c r="F14" s="22" t="s">
        <v>20</v>
      </c>
      <c r="G14" s="22" t="s">
        <v>21</v>
      </c>
      <c r="H14" s="23" t="s">
        <v>22</v>
      </c>
      <c r="I14" s="23" t="s">
        <v>2</v>
      </c>
      <c r="K14" s="5" t="s">
        <v>8</v>
      </c>
    </row>
    <row r="15" spans="1:12" ht="15" customHeight="1" x14ac:dyDescent="0.25">
      <c r="A15" s="38" t="s">
        <v>23</v>
      </c>
      <c r="B15" s="38">
        <v>250000</v>
      </c>
      <c r="C15" s="38">
        <v>1671444</v>
      </c>
      <c r="D15" s="38">
        <v>0</v>
      </c>
      <c r="E15" s="38">
        <v>0</v>
      </c>
      <c r="F15" s="38">
        <v>0</v>
      </c>
      <c r="G15" s="38">
        <v>0</v>
      </c>
      <c r="H15" s="38">
        <v>0</v>
      </c>
      <c r="I15" s="38">
        <f t="shared" ref="I15:I25" si="0">SUM(B15:H15)</f>
        <v>1921444</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250000</v>
      </c>
      <c r="C20" s="37">
        <f t="shared" si="1"/>
        <v>1671444</v>
      </c>
      <c r="D20" s="37">
        <f t="shared" si="1"/>
        <v>0</v>
      </c>
      <c r="E20" s="37">
        <f t="shared" si="1"/>
        <v>0</v>
      </c>
      <c r="F20" s="37">
        <f t="shared" si="1"/>
        <v>0</v>
      </c>
      <c r="G20" s="37">
        <f t="shared" si="1"/>
        <v>0</v>
      </c>
      <c r="H20" s="37">
        <f t="shared" si="1"/>
        <v>0</v>
      </c>
      <c r="I20" s="37">
        <f t="shared" si="0"/>
        <v>1921444</v>
      </c>
    </row>
    <row r="21" spans="1:12" ht="15" customHeight="1" x14ac:dyDescent="0.25">
      <c r="A21" s="38" t="s">
        <v>16</v>
      </c>
      <c r="B21" s="38">
        <v>0</v>
      </c>
      <c r="C21" s="38">
        <v>0</v>
      </c>
      <c r="D21" s="38">
        <v>0</v>
      </c>
      <c r="E21" s="38">
        <v>0</v>
      </c>
      <c r="F21" s="38">
        <v>0</v>
      </c>
      <c r="G21" s="38">
        <v>0</v>
      </c>
      <c r="H21" s="38">
        <v>0</v>
      </c>
      <c r="I21" s="38">
        <f t="shared" si="0"/>
        <v>0</v>
      </c>
    </row>
    <row r="22" spans="1:12" x14ac:dyDescent="0.25">
      <c r="A22" s="38" t="s">
        <v>13</v>
      </c>
      <c r="B22" s="38">
        <v>22400</v>
      </c>
      <c r="C22" s="38">
        <f>250000-22400</f>
        <v>227600</v>
      </c>
      <c r="D22" s="38">
        <v>0</v>
      </c>
      <c r="E22" s="38">
        <v>0</v>
      </c>
      <c r="F22" s="38">
        <v>0</v>
      </c>
      <c r="G22" s="38">
        <v>0</v>
      </c>
      <c r="H22" s="38">
        <v>0</v>
      </c>
      <c r="I22" s="38">
        <f t="shared" si="0"/>
        <v>250000</v>
      </c>
    </row>
    <row r="23" spans="1:12" x14ac:dyDescent="0.25">
      <c r="A23" s="38" t="s">
        <v>14</v>
      </c>
      <c r="B23" s="38">
        <v>0</v>
      </c>
      <c r="C23" s="38">
        <v>0</v>
      </c>
      <c r="D23" s="38">
        <v>1671444</v>
      </c>
      <c r="E23" s="38">
        <v>0</v>
      </c>
      <c r="F23" s="38">
        <v>0</v>
      </c>
      <c r="G23" s="38">
        <v>0</v>
      </c>
      <c r="H23" s="38">
        <v>0</v>
      </c>
      <c r="I23" s="38">
        <f t="shared" si="0"/>
        <v>1671444</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22400</v>
      </c>
      <c r="C25" s="37">
        <f t="shared" si="2"/>
        <v>227600</v>
      </c>
      <c r="D25" s="37">
        <f t="shared" si="2"/>
        <v>1671444</v>
      </c>
      <c r="E25" s="37">
        <f t="shared" si="2"/>
        <v>0</v>
      </c>
      <c r="F25" s="37">
        <f t="shared" si="2"/>
        <v>0</v>
      </c>
      <c r="G25" s="37">
        <f t="shared" si="2"/>
        <v>0</v>
      </c>
      <c r="H25" s="37">
        <f t="shared" si="2"/>
        <v>0</v>
      </c>
      <c r="I25" s="37">
        <f t="shared" si="0"/>
        <v>1921444</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4"/>
      <c r="D30" s="24"/>
      <c r="E30" s="24"/>
      <c r="F30" s="24"/>
      <c r="G30" s="24"/>
      <c r="H30" s="24"/>
      <c r="I30" s="24"/>
    </row>
    <row r="31" spans="1:12" ht="13.5" customHeight="1" x14ac:dyDescent="0.25">
      <c r="A31" s="19"/>
      <c r="B31" s="19"/>
      <c r="C31" s="24"/>
      <c r="D31" s="24"/>
      <c r="E31" s="24"/>
      <c r="F31" s="24"/>
      <c r="G31" s="24"/>
      <c r="H31" s="24"/>
      <c r="I31" s="24"/>
    </row>
    <row r="32" spans="1:12" ht="13.5" customHeight="1" x14ac:dyDescent="0.25">
      <c r="A32" s="19"/>
      <c r="B32" s="19"/>
      <c r="C32" s="24"/>
      <c r="D32" s="24"/>
      <c r="E32" s="24"/>
      <c r="F32" s="24"/>
      <c r="G32" s="24"/>
      <c r="H32" s="24"/>
      <c r="I32" s="24"/>
    </row>
    <row r="33" spans="1:9" ht="13.5" customHeight="1" x14ac:dyDescent="0.25">
      <c r="A33" s="19"/>
      <c r="B33" s="19"/>
      <c r="C33" s="24"/>
      <c r="D33" s="24"/>
      <c r="E33" s="24"/>
      <c r="F33" s="24"/>
      <c r="G33" s="24"/>
      <c r="H33" s="24"/>
      <c r="I33" s="24"/>
    </row>
    <row r="34" spans="1:9" ht="13.5" customHeight="1" x14ac:dyDescent="0.25">
      <c r="A34" s="19"/>
      <c r="B34" s="19"/>
      <c r="C34" s="24"/>
      <c r="D34" s="24"/>
      <c r="E34" s="24"/>
      <c r="F34" s="24"/>
      <c r="G34" s="24"/>
      <c r="H34" s="24"/>
      <c r="I34" s="24"/>
    </row>
    <row r="35" spans="1:9" ht="13.5" customHeight="1" x14ac:dyDescent="0.25">
      <c r="A35" s="14"/>
      <c r="B35" s="14"/>
      <c r="C35" s="24"/>
      <c r="D35" s="24"/>
      <c r="E35" s="24"/>
      <c r="F35" s="24"/>
      <c r="G35" s="24"/>
      <c r="H35" s="24"/>
      <c r="I35" s="24"/>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4"/>
      <c r="D38" s="24"/>
      <c r="E38" s="24"/>
      <c r="F38" s="24"/>
      <c r="G38" s="24"/>
      <c r="H38" s="24"/>
      <c r="I38" s="24"/>
    </row>
    <row r="39" spans="1:9" ht="13.5" customHeight="1" x14ac:dyDescent="0.25">
      <c r="A39" s="19"/>
      <c r="B39" s="19"/>
      <c r="C39" s="24"/>
      <c r="D39" s="24"/>
      <c r="E39" s="24"/>
      <c r="F39" s="24"/>
      <c r="G39" s="24"/>
      <c r="H39" s="24"/>
      <c r="I39" s="24"/>
    </row>
    <row r="40" spans="1:9" ht="13.5" customHeight="1" x14ac:dyDescent="0.25">
      <c r="A40" s="24"/>
      <c r="B40" s="24"/>
      <c r="C40" s="24"/>
      <c r="D40" s="24"/>
      <c r="E40" s="24"/>
      <c r="F40" s="24"/>
      <c r="G40" s="24"/>
      <c r="H40" s="24"/>
      <c r="I40" s="24"/>
    </row>
    <row r="41" spans="1:9" ht="13.5" customHeight="1" x14ac:dyDescent="0.25">
      <c r="A41" s="24"/>
      <c r="B41" s="24"/>
      <c r="C41" s="24"/>
      <c r="D41" s="24"/>
      <c r="E41" s="24"/>
      <c r="F41" s="24"/>
      <c r="G41" s="24"/>
      <c r="H41" s="24"/>
      <c r="I41" s="24"/>
    </row>
    <row r="42" spans="1:9" ht="13.5" customHeight="1" x14ac:dyDescent="0.25">
      <c r="A42" s="24"/>
      <c r="B42" s="24"/>
      <c r="C42" s="24"/>
      <c r="D42" s="24"/>
      <c r="E42" s="24"/>
      <c r="F42" s="24"/>
      <c r="G42" s="24"/>
      <c r="H42" s="24"/>
      <c r="I42" s="24"/>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4"/>
      <c r="E45" s="24"/>
      <c r="F45" s="24"/>
      <c r="G45" s="24"/>
      <c r="H45" s="24"/>
      <c r="I45" s="24"/>
    </row>
    <row r="46" spans="1:9" ht="13.5" customHeight="1" x14ac:dyDescent="0.25">
      <c r="A46" s="19"/>
      <c r="B46" s="19"/>
      <c r="C46" s="19"/>
      <c r="D46" s="24"/>
      <c r="E46" s="24"/>
      <c r="F46" s="24"/>
      <c r="G46" s="24"/>
      <c r="H46" s="24"/>
      <c r="I46" s="24"/>
    </row>
    <row r="47" spans="1:9" ht="13.5" customHeight="1" x14ac:dyDescent="0.25">
      <c r="A47" s="19"/>
      <c r="B47" s="19"/>
      <c r="C47" s="19"/>
      <c r="D47" s="24"/>
      <c r="E47" s="24"/>
      <c r="F47" s="24"/>
      <c r="G47" s="24"/>
      <c r="H47" s="24"/>
      <c r="I47" s="24"/>
    </row>
    <row r="48" spans="1:9" ht="13.5" customHeight="1" x14ac:dyDescent="0.25">
      <c r="A48" s="52"/>
      <c r="B48" s="52"/>
      <c r="C48" s="52"/>
      <c r="D48" s="24"/>
      <c r="E48" s="24"/>
      <c r="F48" s="24"/>
      <c r="G48" s="24"/>
      <c r="H48" s="24"/>
      <c r="I48" s="24"/>
    </row>
    <row r="49" spans="1:9" ht="13.5" customHeight="1" x14ac:dyDescent="0.25">
      <c r="A49" s="52"/>
      <c r="B49" s="52"/>
      <c r="C49" s="52"/>
      <c r="D49" s="24"/>
      <c r="E49" s="24"/>
      <c r="F49" s="24"/>
      <c r="G49" s="24"/>
      <c r="H49" s="24"/>
      <c r="I49" s="24"/>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7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50"/>
  <sheetViews>
    <sheetView view="pageBreakPreview" zoomScale="110" zoomScaleNormal="100" zoomScaleSheetLayoutView="110" workbookViewId="0">
      <selection activeCell="A8" sqref="A8:I12"/>
    </sheetView>
  </sheetViews>
  <sheetFormatPr defaultRowHeight="15" x14ac:dyDescent="0.25"/>
  <cols>
    <col min="1" max="1" width="25.85546875" style="12" customWidth="1"/>
    <col min="2" max="2" width="12.7109375" style="12" customWidth="1"/>
    <col min="3" max="3" width="12" style="12" customWidth="1"/>
    <col min="4" max="4" width="13.5703125" style="12" bestFit="1"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281</v>
      </c>
      <c r="B2" s="6"/>
      <c r="D2" s="6"/>
      <c r="E2" s="6"/>
      <c r="F2" s="17"/>
      <c r="G2" s="17"/>
      <c r="H2" s="17"/>
      <c r="I2" s="17"/>
    </row>
    <row r="3" spans="1:12" ht="15.75" x14ac:dyDescent="0.25">
      <c r="A3" s="20" t="s">
        <v>298</v>
      </c>
      <c r="B3" s="3"/>
      <c r="C3" s="3"/>
      <c r="D3" s="3"/>
      <c r="E3" s="3"/>
      <c r="F3" s="17"/>
      <c r="G3" s="17"/>
      <c r="H3" s="17"/>
      <c r="I3" s="17"/>
    </row>
    <row r="4" spans="1:12" x14ac:dyDescent="0.25">
      <c r="A4" s="3" t="s">
        <v>39</v>
      </c>
      <c r="B4" s="3"/>
      <c r="C4" s="3"/>
      <c r="D4" s="3"/>
      <c r="E4" s="3"/>
      <c r="F4" s="17"/>
      <c r="G4" s="17"/>
      <c r="H4" s="17"/>
      <c r="I4" s="17"/>
    </row>
    <row r="5" spans="1:12" x14ac:dyDescent="0.25">
      <c r="A5" s="3" t="s">
        <v>125</v>
      </c>
      <c r="B5" s="3"/>
      <c r="C5" s="3"/>
      <c r="D5" s="3"/>
      <c r="E5" s="3"/>
      <c r="F5" s="17"/>
      <c r="G5" s="17"/>
      <c r="H5" s="17"/>
      <c r="I5" s="17"/>
    </row>
    <row r="6" spans="1:12" x14ac:dyDescent="0.25">
      <c r="A6" s="3" t="s">
        <v>126</v>
      </c>
      <c r="B6" s="3"/>
      <c r="C6" s="3"/>
      <c r="D6" s="3"/>
      <c r="E6" s="3"/>
      <c r="F6" s="17"/>
      <c r="G6" s="17"/>
      <c r="H6" s="17"/>
      <c r="I6" s="17"/>
    </row>
    <row r="7" spans="1:12" x14ac:dyDescent="0.25">
      <c r="A7" s="7" t="s">
        <v>9</v>
      </c>
      <c r="B7" s="6"/>
      <c r="C7" s="3"/>
      <c r="D7" s="3"/>
      <c r="E7" s="3"/>
      <c r="F7" s="17"/>
      <c r="G7" s="17"/>
      <c r="H7" s="17"/>
      <c r="I7" s="17"/>
    </row>
    <row r="8" spans="1:12" x14ac:dyDescent="0.25">
      <c r="A8" s="51" t="s">
        <v>238</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240</v>
      </c>
      <c r="E14" s="22" t="s">
        <v>19</v>
      </c>
      <c r="F14" s="22" t="s">
        <v>20</v>
      </c>
      <c r="G14" s="22" t="s">
        <v>21</v>
      </c>
      <c r="H14" s="23" t="s">
        <v>22</v>
      </c>
      <c r="I14" s="23" t="s">
        <v>2</v>
      </c>
      <c r="K14" s="5" t="s">
        <v>8</v>
      </c>
    </row>
    <row r="15" spans="1:12" ht="15" customHeight="1" x14ac:dyDescent="0.25">
      <c r="A15" s="38" t="s">
        <v>23</v>
      </c>
      <c r="B15" s="38">
        <v>3036852</v>
      </c>
      <c r="C15" s="38">
        <v>0</v>
      </c>
      <c r="D15" s="38">
        <v>0</v>
      </c>
      <c r="E15" s="38">
        <v>0</v>
      </c>
      <c r="F15" s="38">
        <v>0</v>
      </c>
      <c r="G15" s="38">
        <v>0</v>
      </c>
      <c r="H15" s="38">
        <v>0</v>
      </c>
      <c r="I15" s="38">
        <f t="shared" ref="I15:I25" si="0">SUM(B15:H15)</f>
        <v>3036852</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3036852</v>
      </c>
      <c r="C20" s="37">
        <f t="shared" si="1"/>
        <v>0</v>
      </c>
      <c r="D20" s="37">
        <f t="shared" si="1"/>
        <v>0</v>
      </c>
      <c r="E20" s="37">
        <f t="shared" si="1"/>
        <v>0</v>
      </c>
      <c r="F20" s="37">
        <f t="shared" si="1"/>
        <v>0</v>
      </c>
      <c r="G20" s="37">
        <f t="shared" si="1"/>
        <v>0</v>
      </c>
      <c r="H20" s="37">
        <f t="shared" si="1"/>
        <v>0</v>
      </c>
      <c r="I20" s="37">
        <f t="shared" si="0"/>
        <v>3036852</v>
      </c>
    </row>
    <row r="21" spans="1:12" ht="15" customHeight="1" x14ac:dyDescent="0.25">
      <c r="A21" s="38" t="s">
        <v>16</v>
      </c>
      <c r="B21" s="38">
        <v>0</v>
      </c>
      <c r="C21" s="38">
        <v>0</v>
      </c>
      <c r="D21" s="38">
        <v>0</v>
      </c>
      <c r="E21" s="38">
        <v>0</v>
      </c>
      <c r="F21" s="38">
        <v>0</v>
      </c>
      <c r="G21" s="38">
        <v>0</v>
      </c>
      <c r="H21" s="38">
        <v>0</v>
      </c>
      <c r="I21" s="38">
        <f t="shared" si="0"/>
        <v>0</v>
      </c>
    </row>
    <row r="22" spans="1:12" x14ac:dyDescent="0.25">
      <c r="A22" s="38" t="s">
        <v>13</v>
      </c>
      <c r="B22" s="38">
        <v>29461.75</v>
      </c>
      <c r="C22" s="38">
        <v>37960</v>
      </c>
      <c r="D22" s="38">
        <v>0</v>
      </c>
      <c r="E22" s="38">
        <v>0</v>
      </c>
      <c r="F22" s="38">
        <v>0</v>
      </c>
      <c r="G22" s="38">
        <v>0</v>
      </c>
      <c r="H22" s="38">
        <v>0</v>
      </c>
      <c r="I22" s="38">
        <f t="shared" si="0"/>
        <v>67421.75</v>
      </c>
    </row>
    <row r="23" spans="1:12" x14ac:dyDescent="0.25">
      <c r="A23" s="38" t="s">
        <v>14</v>
      </c>
      <c r="B23" s="38">
        <v>0</v>
      </c>
      <c r="C23" s="38">
        <v>200000</v>
      </c>
      <c r="D23" s="38">
        <v>2769430.25</v>
      </c>
      <c r="E23" s="38">
        <v>0</v>
      </c>
      <c r="F23" s="38">
        <v>0</v>
      </c>
      <c r="G23" s="38">
        <v>0</v>
      </c>
      <c r="H23" s="38">
        <v>0</v>
      </c>
      <c r="I23" s="38">
        <f t="shared" si="0"/>
        <v>2969430.25</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29461.75</v>
      </c>
      <c r="C25" s="37">
        <f t="shared" si="2"/>
        <v>237960</v>
      </c>
      <c r="D25" s="37">
        <f t="shared" si="2"/>
        <v>2769430.25</v>
      </c>
      <c r="E25" s="37">
        <f t="shared" si="2"/>
        <v>0</v>
      </c>
      <c r="F25" s="37">
        <f t="shared" si="2"/>
        <v>0</v>
      </c>
      <c r="G25" s="37">
        <f t="shared" si="2"/>
        <v>0</v>
      </c>
      <c r="H25" s="37">
        <f t="shared" si="2"/>
        <v>0</v>
      </c>
      <c r="I25" s="37">
        <f t="shared" si="0"/>
        <v>3036852</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4"/>
      <c r="D30" s="24"/>
      <c r="E30" s="24"/>
      <c r="F30" s="24"/>
      <c r="G30" s="24"/>
      <c r="H30" s="24"/>
      <c r="I30" s="24"/>
    </row>
    <row r="31" spans="1:12" ht="13.5" customHeight="1" x14ac:dyDescent="0.25">
      <c r="A31" s="19"/>
      <c r="B31" s="19"/>
      <c r="C31" s="24"/>
      <c r="D31" s="24"/>
      <c r="E31" s="24"/>
      <c r="F31" s="24"/>
      <c r="G31" s="24"/>
      <c r="H31" s="24"/>
      <c r="I31" s="24"/>
    </row>
    <row r="32" spans="1:12" ht="13.5" customHeight="1" x14ac:dyDescent="0.25">
      <c r="A32" s="19"/>
      <c r="B32" s="19"/>
      <c r="C32" s="24"/>
      <c r="D32" s="24"/>
      <c r="E32" s="24"/>
      <c r="F32" s="24"/>
      <c r="G32" s="24"/>
      <c r="H32" s="24"/>
      <c r="I32" s="24"/>
    </row>
    <row r="33" spans="1:9" ht="13.5" customHeight="1" x14ac:dyDescent="0.25">
      <c r="A33" s="19"/>
      <c r="B33" s="19"/>
      <c r="C33" s="24"/>
      <c r="D33" s="24"/>
      <c r="E33" s="24"/>
      <c r="F33" s="24"/>
      <c r="G33" s="24"/>
      <c r="H33" s="24"/>
      <c r="I33" s="24"/>
    </row>
    <row r="34" spans="1:9" ht="13.5" customHeight="1" x14ac:dyDescent="0.25">
      <c r="A34" s="19"/>
      <c r="B34" s="19"/>
      <c r="C34" s="24"/>
      <c r="D34" s="24"/>
      <c r="E34" s="24"/>
      <c r="F34" s="24"/>
      <c r="G34" s="24"/>
      <c r="H34" s="24"/>
      <c r="I34" s="24"/>
    </row>
    <row r="35" spans="1:9" ht="13.5" customHeight="1" x14ac:dyDescent="0.25">
      <c r="A35" s="14"/>
      <c r="B35" s="14"/>
      <c r="C35" s="24"/>
      <c r="D35" s="24"/>
      <c r="E35" s="24"/>
      <c r="F35" s="24"/>
      <c r="G35" s="24"/>
      <c r="H35" s="24"/>
      <c r="I35" s="24"/>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4"/>
      <c r="D38" s="24"/>
      <c r="E38" s="24"/>
      <c r="F38" s="24"/>
      <c r="G38" s="24"/>
      <c r="H38" s="24"/>
      <c r="I38" s="24"/>
    </row>
    <row r="39" spans="1:9" ht="13.5" customHeight="1" x14ac:dyDescent="0.25">
      <c r="A39" s="19"/>
      <c r="B39" s="19"/>
      <c r="C39" s="24"/>
      <c r="D39" s="24"/>
      <c r="E39" s="24"/>
      <c r="F39" s="24"/>
      <c r="G39" s="24"/>
      <c r="H39" s="24"/>
      <c r="I39" s="24"/>
    </row>
    <row r="40" spans="1:9" ht="13.5" customHeight="1" x14ac:dyDescent="0.25">
      <c r="A40" s="24"/>
      <c r="B40" s="24"/>
      <c r="C40" s="24"/>
      <c r="D40" s="24"/>
      <c r="E40" s="24"/>
      <c r="F40" s="24"/>
      <c r="G40" s="24"/>
      <c r="H40" s="24"/>
      <c r="I40" s="24"/>
    </row>
    <row r="41" spans="1:9" ht="13.5" customHeight="1" x14ac:dyDescent="0.25">
      <c r="A41" s="24"/>
      <c r="B41" s="24"/>
      <c r="C41" s="24"/>
      <c r="D41" s="24"/>
      <c r="E41" s="24"/>
      <c r="F41" s="24"/>
      <c r="G41" s="24"/>
      <c r="H41" s="24"/>
      <c r="I41" s="24"/>
    </row>
    <row r="42" spans="1:9" ht="13.5" customHeight="1" x14ac:dyDescent="0.25">
      <c r="A42" s="24"/>
      <c r="B42" s="24"/>
      <c r="C42" s="24"/>
      <c r="D42" s="24"/>
      <c r="E42" s="24"/>
      <c r="F42" s="24"/>
      <c r="G42" s="24"/>
      <c r="H42" s="24"/>
      <c r="I42" s="24"/>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4"/>
      <c r="E45" s="24"/>
      <c r="F45" s="24"/>
      <c r="G45" s="24"/>
      <c r="H45" s="24"/>
      <c r="I45" s="24"/>
    </row>
    <row r="46" spans="1:9" ht="13.5" customHeight="1" x14ac:dyDescent="0.25">
      <c r="A46" s="19"/>
      <c r="B46" s="19"/>
      <c r="C46" s="19"/>
      <c r="D46" s="24"/>
      <c r="E46" s="24"/>
      <c r="F46" s="24"/>
      <c r="G46" s="24"/>
      <c r="H46" s="24"/>
      <c r="I46" s="24"/>
    </row>
    <row r="47" spans="1:9" ht="13.5" customHeight="1" x14ac:dyDescent="0.25">
      <c r="A47" s="19"/>
      <c r="B47" s="19"/>
      <c r="C47" s="19"/>
      <c r="D47" s="24"/>
      <c r="E47" s="24"/>
      <c r="F47" s="24"/>
      <c r="G47" s="24"/>
      <c r="H47" s="24"/>
      <c r="I47" s="24"/>
    </row>
    <row r="48" spans="1:9" ht="13.5" customHeight="1" x14ac:dyDescent="0.25">
      <c r="A48" s="52"/>
      <c r="B48" s="52"/>
      <c r="C48" s="52"/>
      <c r="D48" s="24"/>
      <c r="E48" s="24"/>
      <c r="F48" s="24"/>
      <c r="G48" s="24"/>
      <c r="H48" s="24"/>
      <c r="I48" s="24"/>
    </row>
    <row r="49" spans="1:9" ht="13.5" customHeight="1" x14ac:dyDescent="0.25">
      <c r="A49" s="52"/>
      <c r="B49" s="52"/>
      <c r="C49" s="52"/>
      <c r="D49" s="24"/>
      <c r="E49" s="24"/>
      <c r="F49" s="24"/>
      <c r="G49" s="24"/>
      <c r="H49" s="24"/>
      <c r="I49" s="24"/>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8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50"/>
  <sheetViews>
    <sheetView view="pageBreakPreview" zoomScale="110" zoomScaleNormal="100" zoomScaleSheetLayoutView="110" workbookViewId="0">
      <selection activeCell="H29" sqref="H29"/>
    </sheetView>
  </sheetViews>
  <sheetFormatPr defaultRowHeight="15" x14ac:dyDescent="0.25"/>
  <cols>
    <col min="1" max="1" width="25.85546875" style="12" customWidth="1"/>
    <col min="2" max="2" width="12.7109375" style="12" customWidth="1"/>
    <col min="3" max="3" width="12" style="12" customWidth="1"/>
    <col min="4" max="4" width="13.5703125" style="12" bestFit="1"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281</v>
      </c>
      <c r="B2" s="6"/>
      <c r="D2" s="6"/>
      <c r="E2" s="6"/>
      <c r="F2" s="17"/>
      <c r="G2" s="17"/>
      <c r="H2" s="17"/>
      <c r="I2" s="17"/>
    </row>
    <row r="3" spans="1:12" ht="15.75" x14ac:dyDescent="0.25">
      <c r="A3" s="20" t="s">
        <v>299</v>
      </c>
      <c r="B3" s="3"/>
      <c r="C3" s="3"/>
      <c r="D3" s="3"/>
      <c r="E3" s="3"/>
      <c r="F3" s="17"/>
      <c r="G3" s="17"/>
      <c r="H3" s="17"/>
      <c r="I3" s="17"/>
    </row>
    <row r="4" spans="1:12" x14ac:dyDescent="0.25">
      <c r="A4" s="3" t="s">
        <v>40</v>
      </c>
      <c r="B4" s="3"/>
      <c r="C4" s="3"/>
      <c r="D4" s="3"/>
      <c r="E4" s="3"/>
      <c r="F4" s="17"/>
      <c r="G4" s="17"/>
      <c r="H4" s="17"/>
      <c r="I4" s="17"/>
    </row>
    <row r="5" spans="1:12" x14ac:dyDescent="0.25">
      <c r="A5" s="3" t="s">
        <v>127</v>
      </c>
      <c r="B5" s="3"/>
      <c r="C5" s="3"/>
      <c r="D5" s="3"/>
      <c r="E5" s="3"/>
      <c r="F5" s="17"/>
      <c r="G5" s="17"/>
      <c r="H5" s="17"/>
      <c r="I5" s="17"/>
    </row>
    <row r="6" spans="1:12" x14ac:dyDescent="0.25">
      <c r="A6" s="3" t="s">
        <v>128</v>
      </c>
      <c r="B6" s="3"/>
      <c r="C6" s="3"/>
      <c r="D6" s="3"/>
      <c r="E6" s="3"/>
      <c r="F6" s="17"/>
      <c r="G6" s="17"/>
      <c r="H6" s="17"/>
      <c r="I6" s="17"/>
    </row>
    <row r="7" spans="1:12" x14ac:dyDescent="0.25">
      <c r="A7" s="7" t="s">
        <v>9</v>
      </c>
      <c r="B7" s="6"/>
      <c r="C7" s="3"/>
      <c r="D7" s="3"/>
      <c r="E7" s="3"/>
      <c r="F7" s="17"/>
      <c r="G7" s="17"/>
      <c r="H7" s="17"/>
      <c r="I7" s="17"/>
    </row>
    <row r="8" spans="1:12" x14ac:dyDescent="0.25">
      <c r="A8" s="51" t="s">
        <v>239</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240</v>
      </c>
      <c r="E14" s="22" t="s">
        <v>19</v>
      </c>
      <c r="F14" s="22" t="s">
        <v>20</v>
      </c>
      <c r="G14" s="22" t="s">
        <v>21</v>
      </c>
      <c r="H14" s="23" t="s">
        <v>22</v>
      </c>
      <c r="I14" s="23" t="s">
        <v>2</v>
      </c>
      <c r="K14" s="5" t="s">
        <v>8</v>
      </c>
    </row>
    <row r="15" spans="1:12" ht="15" customHeight="1" x14ac:dyDescent="0.25">
      <c r="A15" s="38" t="s">
        <v>23</v>
      </c>
      <c r="B15" s="38">
        <v>250000</v>
      </c>
      <c r="C15" s="38">
        <v>0</v>
      </c>
      <c r="D15" s="38">
        <v>4998797</v>
      </c>
      <c r="E15" s="38">
        <v>0</v>
      </c>
      <c r="F15" s="38">
        <v>0</v>
      </c>
      <c r="G15" s="38">
        <v>0</v>
      </c>
      <c r="H15" s="38">
        <v>0</v>
      </c>
      <c r="I15" s="38">
        <f t="shared" ref="I15:I25" si="0">SUM(B15:H15)</f>
        <v>5248797</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250000</v>
      </c>
      <c r="C20" s="37">
        <f t="shared" si="1"/>
        <v>0</v>
      </c>
      <c r="D20" s="37">
        <f t="shared" si="1"/>
        <v>4998797</v>
      </c>
      <c r="E20" s="37">
        <f t="shared" si="1"/>
        <v>0</v>
      </c>
      <c r="F20" s="37">
        <f t="shared" si="1"/>
        <v>0</v>
      </c>
      <c r="G20" s="37">
        <f t="shared" si="1"/>
        <v>0</v>
      </c>
      <c r="H20" s="37">
        <f t="shared" si="1"/>
        <v>0</v>
      </c>
      <c r="I20" s="37">
        <f t="shared" si="0"/>
        <v>5248797</v>
      </c>
    </row>
    <row r="21" spans="1:12" ht="15" customHeight="1" x14ac:dyDescent="0.25">
      <c r="A21" s="38" t="s">
        <v>16</v>
      </c>
      <c r="B21" s="38">
        <v>0</v>
      </c>
      <c r="C21" s="38">
        <v>0</v>
      </c>
      <c r="D21" s="38">
        <v>0</v>
      </c>
      <c r="E21" s="38">
        <v>0</v>
      </c>
      <c r="F21" s="38">
        <v>0</v>
      </c>
      <c r="G21" s="38">
        <v>0</v>
      </c>
      <c r="H21" s="38">
        <v>0</v>
      </c>
      <c r="I21" s="38">
        <f t="shared" si="0"/>
        <v>0</v>
      </c>
    </row>
    <row r="22" spans="1:12" x14ac:dyDescent="0.25">
      <c r="A22" s="38" t="s">
        <v>13</v>
      </c>
      <c r="B22" s="38">
        <v>23000</v>
      </c>
      <c r="C22" s="38">
        <f>250000-23000</f>
        <v>227000</v>
      </c>
      <c r="D22" s="38">
        <v>0</v>
      </c>
      <c r="E22" s="38">
        <v>0</v>
      </c>
      <c r="F22" s="38">
        <v>0</v>
      </c>
      <c r="G22" s="38">
        <v>0</v>
      </c>
      <c r="H22" s="38">
        <v>0</v>
      </c>
      <c r="I22" s="38">
        <f t="shared" si="0"/>
        <v>250000</v>
      </c>
    </row>
    <row r="23" spans="1:12" x14ac:dyDescent="0.25">
      <c r="A23" s="38" t="s">
        <v>14</v>
      </c>
      <c r="B23" s="38">
        <v>0</v>
      </c>
      <c r="C23" s="38">
        <v>0</v>
      </c>
      <c r="D23" s="38">
        <v>4998797</v>
      </c>
      <c r="E23" s="38">
        <v>0</v>
      </c>
      <c r="F23" s="38">
        <v>0</v>
      </c>
      <c r="G23" s="38">
        <v>0</v>
      </c>
      <c r="H23" s="38">
        <v>0</v>
      </c>
      <c r="I23" s="38">
        <f t="shared" si="0"/>
        <v>4998797</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23000</v>
      </c>
      <c r="C25" s="37">
        <f t="shared" si="2"/>
        <v>227000</v>
      </c>
      <c r="D25" s="37">
        <f t="shared" si="2"/>
        <v>4998797</v>
      </c>
      <c r="E25" s="37">
        <f t="shared" si="2"/>
        <v>0</v>
      </c>
      <c r="F25" s="37">
        <f t="shared" si="2"/>
        <v>0</v>
      </c>
      <c r="G25" s="37">
        <f t="shared" si="2"/>
        <v>0</v>
      </c>
      <c r="H25" s="37">
        <f t="shared" si="2"/>
        <v>0</v>
      </c>
      <c r="I25" s="37">
        <f t="shared" si="0"/>
        <v>5248797</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4"/>
      <c r="D30" s="24"/>
      <c r="E30" s="24"/>
      <c r="F30" s="24"/>
      <c r="G30" s="24"/>
      <c r="H30" s="24"/>
      <c r="I30" s="24"/>
    </row>
    <row r="31" spans="1:12" ht="13.5" customHeight="1" x14ac:dyDescent="0.25">
      <c r="A31" s="19"/>
      <c r="B31" s="19"/>
      <c r="C31" s="24"/>
      <c r="D31" s="24"/>
      <c r="E31" s="24"/>
      <c r="F31" s="24"/>
      <c r="G31" s="24"/>
      <c r="H31" s="24"/>
      <c r="I31" s="24"/>
    </row>
    <row r="32" spans="1:12" ht="13.5" customHeight="1" x14ac:dyDescent="0.25">
      <c r="A32" s="19"/>
      <c r="B32" s="19"/>
      <c r="C32" s="24"/>
      <c r="D32" s="24"/>
      <c r="E32" s="24"/>
      <c r="F32" s="24"/>
      <c r="G32" s="24"/>
      <c r="H32" s="24"/>
      <c r="I32" s="24"/>
    </row>
    <row r="33" spans="1:9" ht="13.5" customHeight="1" x14ac:dyDescent="0.25">
      <c r="A33" s="19"/>
      <c r="B33" s="19"/>
      <c r="C33" s="24"/>
      <c r="D33" s="24"/>
      <c r="E33" s="24"/>
      <c r="F33" s="24"/>
      <c r="G33" s="24"/>
      <c r="H33" s="24"/>
      <c r="I33" s="24"/>
    </row>
    <row r="34" spans="1:9" ht="13.5" customHeight="1" x14ac:dyDescent="0.25">
      <c r="A34" s="19"/>
      <c r="B34" s="19"/>
      <c r="C34" s="24"/>
      <c r="D34" s="24"/>
      <c r="E34" s="24"/>
      <c r="F34" s="24"/>
      <c r="G34" s="24"/>
      <c r="H34" s="24"/>
      <c r="I34" s="24"/>
    </row>
    <row r="35" spans="1:9" ht="13.5" customHeight="1" x14ac:dyDescent="0.25">
      <c r="A35" s="14"/>
      <c r="B35" s="14"/>
      <c r="C35" s="24"/>
      <c r="D35" s="24"/>
      <c r="E35" s="24"/>
      <c r="F35" s="24"/>
      <c r="G35" s="24"/>
      <c r="H35" s="24"/>
      <c r="I35" s="24"/>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4"/>
      <c r="D38" s="24"/>
      <c r="E38" s="24"/>
      <c r="F38" s="24"/>
      <c r="G38" s="24"/>
      <c r="H38" s="24"/>
      <c r="I38" s="24"/>
    </row>
    <row r="39" spans="1:9" ht="13.5" customHeight="1" x14ac:dyDescent="0.25">
      <c r="A39" s="19"/>
      <c r="B39" s="19"/>
      <c r="C39" s="24"/>
      <c r="D39" s="24"/>
      <c r="E39" s="24"/>
      <c r="F39" s="24"/>
      <c r="G39" s="24"/>
      <c r="H39" s="24"/>
      <c r="I39" s="24"/>
    </row>
    <row r="40" spans="1:9" ht="13.5" customHeight="1" x14ac:dyDescent="0.25">
      <c r="A40" s="24"/>
      <c r="B40" s="24"/>
      <c r="C40" s="24"/>
      <c r="D40" s="24"/>
      <c r="E40" s="24"/>
      <c r="F40" s="24"/>
      <c r="G40" s="24"/>
      <c r="H40" s="24"/>
      <c r="I40" s="24"/>
    </row>
    <row r="41" spans="1:9" ht="13.5" customHeight="1" x14ac:dyDescent="0.25">
      <c r="A41" s="24"/>
      <c r="B41" s="24"/>
      <c r="C41" s="24"/>
      <c r="D41" s="24"/>
      <c r="E41" s="24"/>
      <c r="F41" s="24"/>
      <c r="G41" s="24"/>
      <c r="H41" s="24"/>
      <c r="I41" s="24"/>
    </row>
    <row r="42" spans="1:9" ht="13.5" customHeight="1" x14ac:dyDescent="0.25">
      <c r="A42" s="24"/>
      <c r="B42" s="24"/>
      <c r="C42" s="24"/>
      <c r="D42" s="24"/>
      <c r="E42" s="24"/>
      <c r="F42" s="24"/>
      <c r="G42" s="24"/>
      <c r="H42" s="24"/>
      <c r="I42" s="24"/>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4"/>
      <c r="E45" s="24"/>
      <c r="F45" s="24"/>
      <c r="G45" s="24"/>
      <c r="H45" s="24"/>
      <c r="I45" s="24"/>
    </row>
    <row r="46" spans="1:9" ht="13.5" customHeight="1" x14ac:dyDescent="0.25">
      <c r="A46" s="19"/>
      <c r="B46" s="19"/>
      <c r="C46" s="19"/>
      <c r="D46" s="24"/>
      <c r="E46" s="24"/>
      <c r="F46" s="24"/>
      <c r="G46" s="24"/>
      <c r="H46" s="24"/>
      <c r="I46" s="24"/>
    </row>
    <row r="47" spans="1:9" ht="13.5" customHeight="1" x14ac:dyDescent="0.25">
      <c r="A47" s="19"/>
      <c r="B47" s="19"/>
      <c r="C47" s="19"/>
      <c r="D47" s="24"/>
      <c r="E47" s="24"/>
      <c r="F47" s="24"/>
      <c r="G47" s="24"/>
      <c r="H47" s="24"/>
      <c r="I47" s="24"/>
    </row>
    <row r="48" spans="1:9" ht="13.5" customHeight="1" x14ac:dyDescent="0.25">
      <c r="A48" s="52"/>
      <c r="B48" s="52"/>
      <c r="C48" s="52"/>
      <c r="D48" s="24"/>
      <c r="E48" s="24"/>
      <c r="F48" s="24"/>
      <c r="G48" s="24"/>
      <c r="H48" s="24"/>
      <c r="I48" s="24"/>
    </row>
    <row r="49" spans="1:9" ht="13.5" customHeight="1" x14ac:dyDescent="0.25">
      <c r="A49" s="52"/>
      <c r="B49" s="52"/>
      <c r="C49" s="52"/>
      <c r="D49" s="24"/>
      <c r="E49" s="24"/>
      <c r="F49" s="24"/>
      <c r="G49" s="24"/>
      <c r="H49" s="24"/>
      <c r="I49" s="24"/>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9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L50"/>
  <sheetViews>
    <sheetView view="pageBreakPreview" zoomScaleNormal="100" zoomScaleSheetLayoutView="100" workbookViewId="0">
      <selection activeCell="A8" sqref="A8:I12"/>
    </sheetView>
  </sheetViews>
  <sheetFormatPr defaultRowHeight="15" x14ac:dyDescent="0.25"/>
  <cols>
    <col min="1" max="1" width="27.28515625" style="12" customWidth="1"/>
    <col min="2" max="2" width="12.7109375" style="12" customWidth="1"/>
    <col min="3" max="3" width="12" style="12" customWidth="1"/>
    <col min="4" max="4" width="11.5703125" style="12" bestFit="1"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281</v>
      </c>
      <c r="B2" s="6"/>
      <c r="D2" s="6"/>
      <c r="E2" s="6"/>
      <c r="F2" s="17"/>
      <c r="G2" s="17"/>
      <c r="H2" s="17"/>
      <c r="I2" s="17"/>
    </row>
    <row r="3" spans="1:12" ht="15.75" x14ac:dyDescent="0.25">
      <c r="A3" s="20" t="s">
        <v>300</v>
      </c>
      <c r="B3" s="3"/>
      <c r="C3" s="3"/>
      <c r="D3" s="3"/>
      <c r="E3" s="3"/>
      <c r="F3" s="17"/>
      <c r="G3" s="17"/>
      <c r="H3" s="17"/>
      <c r="I3" s="17"/>
    </row>
    <row r="4" spans="1:12" x14ac:dyDescent="0.25">
      <c r="A4" s="3" t="s">
        <v>41</v>
      </c>
      <c r="B4" s="3"/>
      <c r="C4" s="3"/>
      <c r="D4" s="3"/>
      <c r="E4" s="3"/>
      <c r="F4" s="17"/>
      <c r="G4" s="17"/>
      <c r="H4" s="17"/>
      <c r="I4" s="17"/>
    </row>
    <row r="5" spans="1:12" x14ac:dyDescent="0.25">
      <c r="A5" s="3" t="s">
        <v>129</v>
      </c>
      <c r="B5" s="3"/>
      <c r="C5" s="3"/>
      <c r="D5" s="3"/>
      <c r="E5" s="3"/>
      <c r="F5" s="17"/>
      <c r="G5" s="17"/>
      <c r="H5" s="17"/>
      <c r="I5" s="17"/>
    </row>
    <row r="6" spans="1:12" x14ac:dyDescent="0.25">
      <c r="A6" s="3" t="s">
        <v>130</v>
      </c>
      <c r="B6" s="3"/>
      <c r="C6" s="3"/>
      <c r="D6" s="3"/>
      <c r="E6" s="3"/>
      <c r="F6" s="17"/>
      <c r="G6" s="17"/>
      <c r="H6" s="17"/>
      <c r="I6" s="17"/>
    </row>
    <row r="7" spans="1:12" x14ac:dyDescent="0.25">
      <c r="A7" s="7" t="s">
        <v>9</v>
      </c>
      <c r="B7" s="6"/>
      <c r="C7" s="3"/>
      <c r="D7" s="3"/>
      <c r="E7" s="3"/>
      <c r="F7" s="17"/>
      <c r="G7" s="17"/>
      <c r="H7" s="17"/>
      <c r="I7" s="17"/>
    </row>
    <row r="8" spans="1:12" x14ac:dyDescent="0.25">
      <c r="A8" s="51" t="s">
        <v>53</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1977345</v>
      </c>
      <c r="C15" s="38">
        <v>0</v>
      </c>
      <c r="D15" s="38">
        <v>0</v>
      </c>
      <c r="E15" s="38">
        <v>0</v>
      </c>
      <c r="F15" s="38">
        <v>0</v>
      </c>
      <c r="G15" s="38">
        <v>0</v>
      </c>
      <c r="H15" s="38">
        <v>0</v>
      </c>
      <c r="I15" s="38">
        <f t="shared" ref="I15:I25" si="0">SUM(B15:H15)</f>
        <v>1977345</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3.5" customHeight="1" x14ac:dyDescent="0.25">
      <c r="A20" s="36" t="s">
        <v>2</v>
      </c>
      <c r="B20" s="37">
        <f t="shared" ref="B20:H20" si="1">SUM(B15:B19)</f>
        <v>1977345</v>
      </c>
      <c r="C20" s="37">
        <f t="shared" si="1"/>
        <v>0</v>
      </c>
      <c r="D20" s="37">
        <f t="shared" si="1"/>
        <v>0</v>
      </c>
      <c r="E20" s="37">
        <f t="shared" si="1"/>
        <v>0</v>
      </c>
      <c r="F20" s="37">
        <f t="shared" si="1"/>
        <v>0</v>
      </c>
      <c r="G20" s="37">
        <f t="shared" si="1"/>
        <v>0</v>
      </c>
      <c r="H20" s="37">
        <f t="shared" si="1"/>
        <v>0</v>
      </c>
      <c r="I20" s="37">
        <f t="shared" si="0"/>
        <v>1977345</v>
      </c>
    </row>
    <row r="21" spans="1:12" ht="15" customHeight="1" x14ac:dyDescent="0.25">
      <c r="A21" s="38" t="s">
        <v>16</v>
      </c>
      <c r="B21" s="38">
        <v>0</v>
      </c>
      <c r="C21" s="38">
        <v>0</v>
      </c>
      <c r="D21" s="38">
        <v>0</v>
      </c>
      <c r="E21" s="38">
        <v>0</v>
      </c>
      <c r="F21" s="38">
        <v>0</v>
      </c>
      <c r="G21" s="38">
        <v>0</v>
      </c>
      <c r="H21" s="38">
        <v>0</v>
      </c>
      <c r="I21" s="38">
        <f t="shared" si="0"/>
        <v>0</v>
      </c>
    </row>
    <row r="22" spans="1:12" x14ac:dyDescent="0.25">
      <c r="A22" s="38" t="s">
        <v>13</v>
      </c>
      <c r="B22" s="38">
        <v>151120</v>
      </c>
      <c r="C22" s="38">
        <v>68480</v>
      </c>
      <c r="D22" s="38">
        <v>0</v>
      </c>
      <c r="E22" s="38">
        <v>0</v>
      </c>
      <c r="F22" s="38">
        <v>0</v>
      </c>
      <c r="G22" s="38">
        <v>0</v>
      </c>
      <c r="H22" s="38">
        <v>0</v>
      </c>
      <c r="I22" s="38">
        <f t="shared" si="0"/>
        <v>219600</v>
      </c>
    </row>
    <row r="23" spans="1:12" x14ac:dyDescent="0.25">
      <c r="A23" s="38" t="s">
        <v>14</v>
      </c>
      <c r="B23" s="38">
        <v>0</v>
      </c>
      <c r="C23" s="38">
        <v>0</v>
      </c>
      <c r="D23" s="38">
        <v>1757745</v>
      </c>
      <c r="E23" s="38">
        <v>0</v>
      </c>
      <c r="F23" s="38">
        <v>0</v>
      </c>
      <c r="G23" s="38">
        <v>0</v>
      </c>
      <c r="H23" s="38">
        <v>0</v>
      </c>
      <c r="I23" s="38">
        <f t="shared" si="0"/>
        <v>1757745</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151120</v>
      </c>
      <c r="C25" s="37">
        <f t="shared" si="2"/>
        <v>68480</v>
      </c>
      <c r="D25" s="37">
        <f t="shared" si="2"/>
        <v>1757745</v>
      </c>
      <c r="E25" s="37">
        <f t="shared" si="2"/>
        <v>0</v>
      </c>
      <c r="F25" s="37">
        <f t="shared" si="2"/>
        <v>0</v>
      </c>
      <c r="G25" s="37">
        <f t="shared" si="2"/>
        <v>0</v>
      </c>
      <c r="H25" s="37">
        <f t="shared" si="2"/>
        <v>0</v>
      </c>
      <c r="I25" s="37">
        <f t="shared" si="0"/>
        <v>1977345</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4"/>
      <c r="D30" s="24"/>
      <c r="E30" s="24"/>
      <c r="F30" s="24"/>
      <c r="G30" s="24"/>
      <c r="H30" s="24"/>
      <c r="I30" s="24"/>
    </row>
    <row r="31" spans="1:12" ht="13.5" customHeight="1" x14ac:dyDescent="0.25">
      <c r="A31" s="19"/>
      <c r="B31" s="19"/>
      <c r="C31" s="24"/>
      <c r="D31" s="24"/>
      <c r="E31" s="24"/>
      <c r="F31" s="24"/>
      <c r="G31" s="24"/>
      <c r="H31" s="24"/>
      <c r="I31" s="24"/>
    </row>
    <row r="32" spans="1:12" ht="13.5" customHeight="1" x14ac:dyDescent="0.25">
      <c r="A32" s="19"/>
      <c r="B32" s="19"/>
      <c r="C32" s="24"/>
      <c r="D32" s="24"/>
      <c r="E32" s="24"/>
      <c r="F32" s="24"/>
      <c r="G32" s="24"/>
      <c r="H32" s="24"/>
      <c r="I32" s="24"/>
    </row>
    <row r="33" spans="1:9" ht="13.5" customHeight="1" x14ac:dyDescent="0.25">
      <c r="A33" s="19"/>
      <c r="B33" s="19"/>
      <c r="C33" s="24"/>
      <c r="D33" s="24"/>
      <c r="E33" s="24"/>
      <c r="F33" s="24"/>
      <c r="G33" s="24"/>
      <c r="H33" s="24"/>
      <c r="I33" s="24"/>
    </row>
    <row r="34" spans="1:9" ht="13.5" customHeight="1" x14ac:dyDescent="0.25">
      <c r="A34" s="19"/>
      <c r="B34" s="19"/>
      <c r="C34" s="24"/>
      <c r="D34" s="24"/>
      <c r="E34" s="24"/>
      <c r="F34" s="24"/>
      <c r="G34" s="24"/>
      <c r="H34" s="24"/>
      <c r="I34" s="24"/>
    </row>
    <row r="35" spans="1:9" ht="13.5" customHeight="1" x14ac:dyDescent="0.25">
      <c r="A35" s="14"/>
      <c r="B35" s="14"/>
      <c r="C35" s="24"/>
      <c r="D35" s="24"/>
      <c r="E35" s="24"/>
      <c r="F35" s="24"/>
      <c r="G35" s="24"/>
      <c r="H35" s="24"/>
      <c r="I35" s="24"/>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4"/>
      <c r="D38" s="24"/>
      <c r="E38" s="24"/>
      <c r="F38" s="24"/>
      <c r="G38" s="24"/>
      <c r="H38" s="24"/>
      <c r="I38" s="24"/>
    </row>
    <row r="39" spans="1:9" ht="13.5" customHeight="1" x14ac:dyDescent="0.25">
      <c r="A39" s="19"/>
      <c r="B39" s="19"/>
      <c r="C39" s="24"/>
      <c r="D39" s="24"/>
      <c r="E39" s="24"/>
      <c r="F39" s="24"/>
      <c r="G39" s="24"/>
      <c r="H39" s="24"/>
      <c r="I39" s="24"/>
    </row>
    <row r="40" spans="1:9" ht="13.5" customHeight="1" x14ac:dyDescent="0.25">
      <c r="A40" s="24"/>
      <c r="B40" s="24"/>
      <c r="C40" s="24"/>
      <c r="D40" s="24"/>
      <c r="E40" s="24"/>
      <c r="F40" s="24"/>
      <c r="G40" s="24"/>
      <c r="H40" s="24"/>
      <c r="I40" s="24"/>
    </row>
    <row r="41" spans="1:9" ht="13.5" customHeight="1" x14ac:dyDescent="0.25">
      <c r="A41" s="24"/>
      <c r="B41" s="24"/>
      <c r="C41" s="24"/>
      <c r="D41" s="24"/>
      <c r="E41" s="24"/>
      <c r="F41" s="24"/>
      <c r="G41" s="24"/>
      <c r="H41" s="24"/>
      <c r="I41" s="24"/>
    </row>
    <row r="42" spans="1:9" ht="13.5" customHeight="1" x14ac:dyDescent="0.25">
      <c r="A42" s="24"/>
      <c r="B42" s="24"/>
      <c r="C42" s="24"/>
      <c r="D42" s="24"/>
      <c r="E42" s="24"/>
      <c r="F42" s="24"/>
      <c r="G42" s="24"/>
      <c r="H42" s="24"/>
      <c r="I42" s="24"/>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4"/>
      <c r="E45" s="24"/>
      <c r="F45" s="24"/>
      <c r="G45" s="24"/>
      <c r="H45" s="24"/>
      <c r="I45" s="24"/>
    </row>
    <row r="46" spans="1:9" ht="13.5" customHeight="1" x14ac:dyDescent="0.25">
      <c r="A46" s="19"/>
      <c r="B46" s="19"/>
      <c r="C46" s="19"/>
      <c r="D46" s="24"/>
      <c r="E46" s="24"/>
      <c r="F46" s="24"/>
      <c r="G46" s="24"/>
      <c r="H46" s="24"/>
      <c r="I46" s="24"/>
    </row>
    <row r="47" spans="1:9" ht="13.5" customHeight="1" x14ac:dyDescent="0.25">
      <c r="A47" s="19"/>
      <c r="B47" s="19"/>
      <c r="C47" s="19"/>
      <c r="D47" s="24"/>
      <c r="E47" s="24"/>
      <c r="F47" s="24"/>
      <c r="G47" s="24"/>
      <c r="H47" s="24"/>
      <c r="I47" s="24"/>
    </row>
    <row r="48" spans="1:9" ht="13.5" customHeight="1" x14ac:dyDescent="0.25">
      <c r="A48" s="52"/>
      <c r="B48" s="52"/>
      <c r="C48" s="52"/>
      <c r="D48" s="24"/>
      <c r="E48" s="24"/>
      <c r="F48" s="24"/>
      <c r="G48" s="24"/>
      <c r="H48" s="24"/>
      <c r="I48" s="24"/>
    </row>
    <row r="49" spans="1:9" ht="13.5" customHeight="1" x14ac:dyDescent="0.25">
      <c r="A49" s="52"/>
      <c r="B49" s="52"/>
      <c r="C49" s="52"/>
      <c r="D49" s="24"/>
      <c r="E49" s="24"/>
      <c r="F49" s="24"/>
      <c r="G49" s="24"/>
      <c r="H49" s="24"/>
      <c r="I49" s="24"/>
    </row>
    <row r="50" spans="1:9" x14ac:dyDescent="0.25">
      <c r="A50" s="53"/>
      <c r="B50" s="53"/>
      <c r="C50" s="53"/>
      <c r="D50" s="53"/>
      <c r="E50" s="53"/>
      <c r="F50" s="53"/>
      <c r="G50" s="53"/>
      <c r="H50" s="53"/>
      <c r="I50" s="53"/>
    </row>
  </sheetData>
  <mergeCells count="4">
    <mergeCell ref="A8:I12"/>
    <mergeCell ref="A48:C48"/>
    <mergeCell ref="A49:C49"/>
    <mergeCell ref="A50:I50"/>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A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293</v>
      </c>
      <c r="B2" s="6"/>
      <c r="D2" s="6"/>
      <c r="E2" s="6"/>
      <c r="F2" s="17"/>
      <c r="G2" s="17"/>
      <c r="H2" s="17"/>
      <c r="I2" s="17"/>
    </row>
    <row r="3" spans="1:12" ht="15.75" x14ac:dyDescent="0.25">
      <c r="A3" s="20" t="s">
        <v>301</v>
      </c>
      <c r="B3" s="3"/>
      <c r="C3" s="3"/>
      <c r="D3" s="3"/>
      <c r="E3" s="3"/>
      <c r="F3" s="17"/>
      <c r="G3" s="17"/>
      <c r="H3" s="17"/>
      <c r="I3" s="17"/>
    </row>
    <row r="4" spans="1:12" x14ac:dyDescent="0.25">
      <c r="A4" s="3" t="s">
        <v>42</v>
      </c>
      <c r="B4" s="3"/>
      <c r="C4" s="3"/>
      <c r="D4" s="3"/>
      <c r="E4" s="3"/>
      <c r="F4" s="17"/>
      <c r="G4" s="17"/>
      <c r="H4" s="17"/>
      <c r="I4" s="17"/>
    </row>
    <row r="5" spans="1:12" x14ac:dyDescent="0.25">
      <c r="A5" s="3" t="s">
        <v>131</v>
      </c>
      <c r="B5" s="3"/>
      <c r="C5" s="3"/>
      <c r="D5" s="3"/>
      <c r="E5" s="3"/>
      <c r="F5" s="17"/>
      <c r="G5" s="17"/>
      <c r="H5" s="17"/>
      <c r="I5" s="17"/>
    </row>
    <row r="6" spans="1:12" x14ac:dyDescent="0.25">
      <c r="A6" s="3" t="s">
        <v>132</v>
      </c>
      <c r="B6" s="3"/>
      <c r="C6" s="3"/>
      <c r="D6" s="3"/>
      <c r="E6" s="3"/>
      <c r="F6" s="17"/>
      <c r="G6" s="17"/>
      <c r="H6" s="17"/>
      <c r="I6" s="17"/>
    </row>
    <row r="7" spans="1:12" x14ac:dyDescent="0.25">
      <c r="A7" s="7" t="s">
        <v>9</v>
      </c>
      <c r="B7" s="6"/>
      <c r="C7" s="3"/>
      <c r="D7" s="3"/>
      <c r="E7" s="3"/>
      <c r="F7" s="17"/>
      <c r="G7" s="17"/>
      <c r="H7" s="17"/>
      <c r="I7" s="17"/>
    </row>
    <row r="8" spans="1:12" x14ac:dyDescent="0.25">
      <c r="A8" s="51" t="s">
        <v>52</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142306</v>
      </c>
      <c r="E15" s="38">
        <v>0</v>
      </c>
      <c r="F15" s="38">
        <v>0</v>
      </c>
      <c r="G15" s="38">
        <v>0</v>
      </c>
      <c r="H15" s="38">
        <v>0</v>
      </c>
      <c r="I15" s="38">
        <f t="shared" ref="I15:I25" si="0">SUM(B15:H15)</f>
        <v>142306</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142306</v>
      </c>
      <c r="E20" s="37">
        <f t="shared" si="1"/>
        <v>0</v>
      </c>
      <c r="F20" s="37">
        <f t="shared" si="1"/>
        <v>0</v>
      </c>
      <c r="G20" s="37">
        <f t="shared" si="1"/>
        <v>0</v>
      </c>
      <c r="H20" s="37">
        <f t="shared" si="1"/>
        <v>0</v>
      </c>
      <c r="I20" s="37">
        <f t="shared" si="0"/>
        <v>142306</v>
      </c>
    </row>
    <row r="21" spans="1:12" ht="15" customHeight="1" x14ac:dyDescent="0.25">
      <c r="A21" s="38" t="s">
        <v>16</v>
      </c>
      <c r="B21" s="38">
        <v>0</v>
      </c>
      <c r="C21" s="38">
        <v>0</v>
      </c>
      <c r="D21" s="38">
        <v>0</v>
      </c>
      <c r="E21" s="38">
        <v>0</v>
      </c>
      <c r="F21" s="38">
        <v>0</v>
      </c>
      <c r="G21" s="38">
        <v>0</v>
      </c>
      <c r="H21" s="38">
        <v>0</v>
      </c>
      <c r="I21" s="38">
        <f t="shared" si="0"/>
        <v>0</v>
      </c>
    </row>
    <row r="22" spans="1:12" x14ac:dyDescent="0.25">
      <c r="A22" s="38" t="s">
        <v>13</v>
      </c>
      <c r="B22" s="38">
        <v>0</v>
      </c>
      <c r="C22" s="38">
        <v>0</v>
      </c>
      <c r="D22" s="38">
        <v>0</v>
      </c>
      <c r="E22" s="38">
        <v>0</v>
      </c>
      <c r="F22" s="38">
        <v>0</v>
      </c>
      <c r="G22" s="38">
        <v>0</v>
      </c>
      <c r="H22" s="38">
        <v>0</v>
      </c>
      <c r="I22" s="38">
        <f t="shared" si="0"/>
        <v>0</v>
      </c>
    </row>
    <row r="23" spans="1:12" x14ac:dyDescent="0.25">
      <c r="A23" s="38" t="s">
        <v>14</v>
      </c>
      <c r="B23" s="38">
        <v>0</v>
      </c>
      <c r="C23" s="38">
        <v>0</v>
      </c>
      <c r="D23" s="38">
        <v>142306</v>
      </c>
      <c r="E23" s="38">
        <v>0</v>
      </c>
      <c r="F23" s="38">
        <v>0</v>
      </c>
      <c r="G23" s="38">
        <v>0</v>
      </c>
      <c r="H23" s="38">
        <v>0</v>
      </c>
      <c r="I23" s="38">
        <f t="shared" si="0"/>
        <v>142306</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142306</v>
      </c>
      <c r="E25" s="37">
        <f t="shared" si="2"/>
        <v>0</v>
      </c>
      <c r="F25" s="37">
        <f t="shared" si="2"/>
        <v>0</v>
      </c>
      <c r="G25" s="37">
        <f t="shared" si="2"/>
        <v>0</v>
      </c>
      <c r="H25" s="37">
        <f t="shared" si="2"/>
        <v>0</v>
      </c>
      <c r="I25" s="37">
        <f t="shared" si="0"/>
        <v>142306</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4"/>
      <c r="D30" s="24"/>
      <c r="E30" s="24"/>
      <c r="F30" s="24"/>
      <c r="G30" s="24"/>
      <c r="H30" s="24"/>
      <c r="I30" s="24"/>
    </row>
    <row r="31" spans="1:12" ht="13.5" customHeight="1" x14ac:dyDescent="0.25">
      <c r="A31" s="19"/>
      <c r="B31" s="19"/>
      <c r="C31" s="24"/>
      <c r="D31" s="24"/>
      <c r="E31" s="24"/>
      <c r="F31" s="24"/>
      <c r="G31" s="24"/>
      <c r="H31" s="24"/>
      <c r="I31" s="24"/>
    </row>
    <row r="32" spans="1:12" ht="13.5" customHeight="1" x14ac:dyDescent="0.25">
      <c r="A32" s="19"/>
      <c r="B32" s="19"/>
      <c r="C32" s="24"/>
      <c r="D32" s="24"/>
      <c r="E32" s="24"/>
      <c r="F32" s="24"/>
      <c r="G32" s="24"/>
      <c r="H32" s="24"/>
      <c r="I32" s="24"/>
    </row>
    <row r="33" spans="1:9" ht="13.5" customHeight="1" x14ac:dyDescent="0.25">
      <c r="A33" s="19"/>
      <c r="B33" s="19"/>
      <c r="C33" s="24"/>
      <c r="D33" s="24"/>
      <c r="E33" s="24"/>
      <c r="F33" s="24"/>
      <c r="G33" s="24"/>
      <c r="H33" s="24"/>
      <c r="I33" s="24"/>
    </row>
    <row r="34" spans="1:9" ht="13.5" customHeight="1" x14ac:dyDescent="0.25">
      <c r="A34" s="19"/>
      <c r="B34" s="19"/>
      <c r="C34" s="24"/>
      <c r="D34" s="24"/>
      <c r="E34" s="24"/>
      <c r="F34" s="24"/>
      <c r="G34" s="24"/>
      <c r="H34" s="24"/>
      <c r="I34" s="24"/>
    </row>
    <row r="35" spans="1:9" ht="13.5" customHeight="1" x14ac:dyDescent="0.25">
      <c r="A35" s="14"/>
      <c r="B35" s="14"/>
      <c r="C35" s="24"/>
      <c r="D35" s="24"/>
      <c r="E35" s="24"/>
      <c r="F35" s="24"/>
      <c r="G35" s="24"/>
      <c r="H35" s="24"/>
      <c r="I35" s="24"/>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4"/>
      <c r="D38" s="24"/>
      <c r="E38" s="24"/>
      <c r="F38" s="24"/>
      <c r="G38" s="24"/>
      <c r="H38" s="24"/>
      <c r="I38" s="24"/>
    </row>
    <row r="39" spans="1:9" ht="13.5" customHeight="1" x14ac:dyDescent="0.25">
      <c r="A39" s="19"/>
      <c r="B39" s="19"/>
      <c r="C39" s="24"/>
      <c r="D39" s="24"/>
      <c r="E39" s="24"/>
      <c r="F39" s="24"/>
      <c r="G39" s="24"/>
      <c r="H39" s="24"/>
      <c r="I39" s="24"/>
    </row>
    <row r="40" spans="1:9" ht="13.5" customHeight="1" x14ac:dyDescent="0.25">
      <c r="A40" s="24"/>
      <c r="B40" s="24"/>
      <c r="C40" s="24"/>
      <c r="D40" s="24"/>
      <c r="E40" s="24"/>
      <c r="F40" s="24"/>
      <c r="G40" s="24"/>
      <c r="H40" s="24"/>
      <c r="I40" s="24"/>
    </row>
    <row r="41" spans="1:9" ht="13.5" customHeight="1" x14ac:dyDescent="0.25">
      <c r="A41" s="24"/>
      <c r="B41" s="24"/>
      <c r="C41" s="24"/>
      <c r="D41" s="24"/>
      <c r="E41" s="24"/>
      <c r="F41" s="24"/>
      <c r="G41" s="24"/>
      <c r="H41" s="24"/>
      <c r="I41" s="24"/>
    </row>
    <row r="42" spans="1:9" ht="13.5" customHeight="1" x14ac:dyDescent="0.25">
      <c r="A42" s="24"/>
      <c r="B42" s="24"/>
      <c r="C42" s="24"/>
      <c r="D42" s="24"/>
      <c r="E42" s="24"/>
      <c r="F42" s="24"/>
      <c r="G42" s="24"/>
      <c r="H42" s="24"/>
      <c r="I42" s="24"/>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4"/>
      <c r="E45" s="24"/>
      <c r="F45" s="24"/>
      <c r="G45" s="24"/>
      <c r="H45" s="24"/>
      <c r="I45" s="24"/>
    </row>
    <row r="46" spans="1:9" ht="13.5" customHeight="1" x14ac:dyDescent="0.25">
      <c r="A46" s="19"/>
      <c r="B46" s="19"/>
      <c r="C46" s="19"/>
      <c r="D46" s="24"/>
      <c r="E46" s="24"/>
      <c r="F46" s="24"/>
      <c r="G46" s="24"/>
      <c r="H46" s="24"/>
      <c r="I46" s="24"/>
    </row>
    <row r="47" spans="1:9" ht="13.5" customHeight="1" x14ac:dyDescent="0.25">
      <c r="A47" s="19"/>
      <c r="B47" s="19"/>
      <c r="C47" s="19"/>
      <c r="D47" s="24"/>
      <c r="E47" s="24"/>
      <c r="F47" s="24"/>
      <c r="G47" s="24"/>
      <c r="H47" s="24"/>
      <c r="I47" s="24"/>
    </row>
    <row r="48" spans="1:9" ht="13.5" customHeight="1" x14ac:dyDescent="0.25">
      <c r="A48" s="52"/>
      <c r="B48" s="52"/>
      <c r="C48" s="52"/>
      <c r="D48" s="24"/>
      <c r="E48" s="24"/>
      <c r="F48" s="24"/>
      <c r="G48" s="24"/>
      <c r="H48" s="24"/>
      <c r="I48" s="24"/>
    </row>
    <row r="49" spans="1:9" ht="13.5" customHeight="1" x14ac:dyDescent="0.25">
      <c r="A49" s="52"/>
      <c r="B49" s="52"/>
      <c r="C49" s="52"/>
      <c r="D49" s="24"/>
      <c r="E49" s="24"/>
      <c r="F49" s="24"/>
      <c r="G49" s="24"/>
      <c r="H49" s="24"/>
      <c r="I49" s="24"/>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B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281</v>
      </c>
      <c r="B2" s="6"/>
      <c r="D2" s="6"/>
      <c r="E2" s="6"/>
      <c r="F2" s="17"/>
      <c r="G2" s="17"/>
      <c r="H2" s="17"/>
      <c r="I2" s="17"/>
    </row>
    <row r="3" spans="1:12" ht="15.75" x14ac:dyDescent="0.25">
      <c r="A3" s="20" t="s">
        <v>302</v>
      </c>
      <c r="B3" s="3"/>
      <c r="C3" s="3"/>
      <c r="D3" s="3"/>
      <c r="E3" s="3"/>
      <c r="F3" s="17"/>
      <c r="G3" s="17"/>
      <c r="H3" s="17"/>
      <c r="I3" s="17"/>
    </row>
    <row r="4" spans="1:12" x14ac:dyDescent="0.25">
      <c r="A4" s="3" t="s">
        <v>43</v>
      </c>
      <c r="B4" s="3"/>
      <c r="C4" s="3"/>
      <c r="D4" s="3"/>
      <c r="E4" s="3"/>
      <c r="F4" s="17"/>
      <c r="G4" s="17"/>
      <c r="H4" s="17"/>
      <c r="I4" s="17"/>
    </row>
    <row r="5" spans="1:12" x14ac:dyDescent="0.25">
      <c r="A5" s="3" t="s">
        <v>131</v>
      </c>
      <c r="B5" s="3"/>
      <c r="C5" s="3"/>
      <c r="D5" s="3"/>
      <c r="E5" s="3"/>
      <c r="F5" s="17"/>
      <c r="G5" s="17"/>
      <c r="H5" s="17"/>
      <c r="I5" s="17"/>
    </row>
    <row r="6" spans="1:12" x14ac:dyDescent="0.25">
      <c r="A6" s="3" t="s">
        <v>133</v>
      </c>
      <c r="B6" s="3"/>
      <c r="C6" s="3"/>
      <c r="D6" s="3"/>
      <c r="E6" s="3"/>
      <c r="F6" s="17"/>
      <c r="G6" s="17"/>
      <c r="H6" s="17"/>
      <c r="I6" s="17"/>
    </row>
    <row r="7" spans="1:12" x14ac:dyDescent="0.25">
      <c r="A7" s="7" t="s">
        <v>9</v>
      </c>
      <c r="B7" s="6"/>
      <c r="C7" s="3"/>
      <c r="D7" s="3"/>
      <c r="E7" s="3"/>
      <c r="F7" s="17"/>
      <c r="G7" s="17"/>
      <c r="H7" s="17"/>
      <c r="I7" s="17"/>
    </row>
    <row r="8" spans="1:12" x14ac:dyDescent="0.25">
      <c r="A8" s="51" t="s">
        <v>51</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533646</v>
      </c>
      <c r="E15" s="38">
        <v>0</v>
      </c>
      <c r="F15" s="38">
        <v>0</v>
      </c>
      <c r="G15" s="38">
        <v>0</v>
      </c>
      <c r="H15" s="38">
        <v>0</v>
      </c>
      <c r="I15" s="38">
        <f t="shared" ref="I15:I25" si="0">SUM(B15:H15)</f>
        <v>533646</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533646</v>
      </c>
      <c r="E20" s="37">
        <f t="shared" si="1"/>
        <v>0</v>
      </c>
      <c r="F20" s="37">
        <f t="shared" si="1"/>
        <v>0</v>
      </c>
      <c r="G20" s="37">
        <f t="shared" si="1"/>
        <v>0</v>
      </c>
      <c r="H20" s="37">
        <f t="shared" si="1"/>
        <v>0</v>
      </c>
      <c r="I20" s="37">
        <f t="shared" si="0"/>
        <v>533646</v>
      </c>
    </row>
    <row r="21" spans="1:12" ht="15" customHeight="1" x14ac:dyDescent="0.25">
      <c r="A21" s="38" t="s">
        <v>16</v>
      </c>
      <c r="B21" s="38">
        <v>0</v>
      </c>
      <c r="C21" s="38">
        <v>0</v>
      </c>
      <c r="D21" s="38">
        <v>0</v>
      </c>
      <c r="E21" s="38">
        <v>0</v>
      </c>
      <c r="F21" s="38">
        <v>0</v>
      </c>
      <c r="G21" s="38">
        <v>0</v>
      </c>
      <c r="H21" s="38">
        <v>0</v>
      </c>
      <c r="I21" s="38">
        <f t="shared" si="0"/>
        <v>0</v>
      </c>
    </row>
    <row r="22" spans="1:12" x14ac:dyDescent="0.25">
      <c r="A22" s="38" t="s">
        <v>13</v>
      </c>
      <c r="B22" s="38">
        <v>0</v>
      </c>
      <c r="C22" s="38">
        <v>0</v>
      </c>
      <c r="D22" s="38">
        <v>0</v>
      </c>
      <c r="E22" s="38">
        <v>0</v>
      </c>
      <c r="F22" s="38">
        <v>0</v>
      </c>
      <c r="G22" s="38">
        <v>0</v>
      </c>
      <c r="H22" s="38">
        <v>0</v>
      </c>
      <c r="I22" s="38">
        <f t="shared" si="0"/>
        <v>0</v>
      </c>
    </row>
    <row r="23" spans="1:12" x14ac:dyDescent="0.25">
      <c r="A23" s="38" t="s">
        <v>14</v>
      </c>
      <c r="B23" s="38">
        <v>0</v>
      </c>
      <c r="C23" s="38">
        <v>0</v>
      </c>
      <c r="D23" s="38">
        <v>533646</v>
      </c>
      <c r="E23" s="38">
        <v>0</v>
      </c>
      <c r="F23" s="38">
        <v>0</v>
      </c>
      <c r="G23" s="38">
        <v>0</v>
      </c>
      <c r="H23" s="38">
        <v>0</v>
      </c>
      <c r="I23" s="38">
        <f t="shared" si="0"/>
        <v>533646</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533646</v>
      </c>
      <c r="E25" s="37">
        <f t="shared" si="2"/>
        <v>0</v>
      </c>
      <c r="F25" s="37">
        <f t="shared" si="2"/>
        <v>0</v>
      </c>
      <c r="G25" s="37">
        <f t="shared" si="2"/>
        <v>0</v>
      </c>
      <c r="H25" s="37">
        <f t="shared" si="2"/>
        <v>0</v>
      </c>
      <c r="I25" s="37">
        <f t="shared" si="0"/>
        <v>533646</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4"/>
      <c r="D30" s="24"/>
      <c r="E30" s="24"/>
      <c r="F30" s="24"/>
      <c r="G30" s="24"/>
      <c r="H30" s="24"/>
      <c r="I30" s="24"/>
    </row>
    <row r="31" spans="1:12" ht="13.5" customHeight="1" x14ac:dyDescent="0.25">
      <c r="A31" s="19"/>
      <c r="B31" s="19"/>
      <c r="C31" s="24"/>
      <c r="D31" s="24"/>
      <c r="E31" s="24"/>
      <c r="F31" s="24"/>
      <c r="G31" s="24"/>
      <c r="H31" s="24"/>
      <c r="I31" s="24"/>
    </row>
    <row r="32" spans="1:12" ht="13.5" customHeight="1" x14ac:dyDescent="0.25">
      <c r="A32" s="19"/>
      <c r="B32" s="19"/>
      <c r="C32" s="24"/>
      <c r="D32" s="24"/>
      <c r="E32" s="24"/>
      <c r="F32" s="24"/>
      <c r="G32" s="24"/>
      <c r="H32" s="24"/>
      <c r="I32" s="24"/>
    </row>
    <row r="33" spans="1:9" ht="13.5" customHeight="1" x14ac:dyDescent="0.25">
      <c r="A33" s="19"/>
      <c r="B33" s="19"/>
      <c r="C33" s="24"/>
      <c r="D33" s="24"/>
      <c r="E33" s="24"/>
      <c r="F33" s="24"/>
      <c r="G33" s="24"/>
      <c r="H33" s="24"/>
      <c r="I33" s="24"/>
    </row>
    <row r="34" spans="1:9" ht="13.5" customHeight="1" x14ac:dyDescent="0.25">
      <c r="A34" s="19"/>
      <c r="B34" s="19"/>
      <c r="C34" s="24"/>
      <c r="D34" s="24"/>
      <c r="E34" s="24"/>
      <c r="F34" s="24"/>
      <c r="G34" s="24"/>
      <c r="H34" s="24"/>
      <c r="I34" s="24"/>
    </row>
    <row r="35" spans="1:9" ht="13.5" customHeight="1" x14ac:dyDescent="0.25">
      <c r="A35" s="14"/>
      <c r="B35" s="14"/>
      <c r="C35" s="24"/>
      <c r="D35" s="24"/>
      <c r="E35" s="24"/>
      <c r="F35" s="24"/>
      <c r="G35" s="24"/>
      <c r="H35" s="24"/>
      <c r="I35" s="24"/>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4"/>
      <c r="D38" s="24"/>
      <c r="E38" s="24"/>
      <c r="F38" s="24"/>
      <c r="G38" s="24"/>
      <c r="H38" s="24"/>
      <c r="I38" s="24"/>
    </row>
    <row r="39" spans="1:9" ht="13.5" customHeight="1" x14ac:dyDescent="0.25">
      <c r="A39" s="19"/>
      <c r="B39" s="19"/>
      <c r="C39" s="24"/>
      <c r="D39" s="24"/>
      <c r="E39" s="24"/>
      <c r="F39" s="24"/>
      <c r="G39" s="24"/>
      <c r="H39" s="24"/>
      <c r="I39" s="24"/>
    </row>
    <row r="40" spans="1:9" ht="13.5" customHeight="1" x14ac:dyDescent="0.25">
      <c r="A40" s="24"/>
      <c r="B40" s="24"/>
      <c r="C40" s="24"/>
      <c r="D40" s="24"/>
      <c r="E40" s="24"/>
      <c r="F40" s="24"/>
      <c r="G40" s="24"/>
      <c r="H40" s="24"/>
      <c r="I40" s="24"/>
    </row>
    <row r="41" spans="1:9" ht="13.5" customHeight="1" x14ac:dyDescent="0.25">
      <c r="A41" s="24"/>
      <c r="B41" s="24"/>
      <c r="C41" s="24"/>
      <c r="D41" s="24"/>
      <c r="E41" s="24"/>
      <c r="F41" s="24"/>
      <c r="G41" s="24"/>
      <c r="H41" s="24"/>
      <c r="I41" s="24"/>
    </row>
    <row r="42" spans="1:9" ht="13.5" customHeight="1" x14ac:dyDescent="0.25">
      <c r="A42" s="24"/>
      <c r="B42" s="24"/>
      <c r="C42" s="24"/>
      <c r="D42" s="24"/>
      <c r="E42" s="24"/>
      <c r="F42" s="24"/>
      <c r="G42" s="24"/>
      <c r="H42" s="24"/>
      <c r="I42" s="24"/>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4"/>
      <c r="E45" s="24"/>
      <c r="F45" s="24"/>
      <c r="G45" s="24"/>
      <c r="H45" s="24"/>
      <c r="I45" s="24"/>
    </row>
    <row r="46" spans="1:9" ht="13.5" customHeight="1" x14ac:dyDescent="0.25">
      <c r="A46" s="19"/>
      <c r="B46" s="19"/>
      <c r="C46" s="19"/>
      <c r="D46" s="24"/>
      <c r="E46" s="24"/>
      <c r="F46" s="24"/>
      <c r="G46" s="24"/>
      <c r="H46" s="24"/>
      <c r="I46" s="24"/>
    </row>
    <row r="47" spans="1:9" ht="13.5" customHeight="1" x14ac:dyDescent="0.25">
      <c r="A47" s="19"/>
      <c r="B47" s="19"/>
      <c r="C47" s="19"/>
      <c r="D47" s="24"/>
      <c r="E47" s="24"/>
      <c r="F47" s="24"/>
      <c r="G47" s="24"/>
      <c r="H47" s="24"/>
      <c r="I47" s="24"/>
    </row>
    <row r="48" spans="1:9" ht="13.5" customHeight="1" x14ac:dyDescent="0.25">
      <c r="A48" s="52"/>
      <c r="B48" s="52"/>
      <c r="C48" s="52"/>
      <c r="D48" s="24"/>
      <c r="E48" s="24"/>
      <c r="F48" s="24"/>
      <c r="G48" s="24"/>
      <c r="H48" s="24"/>
      <c r="I48" s="24"/>
    </row>
    <row r="49" spans="1:9" ht="13.5" customHeight="1" x14ac:dyDescent="0.25">
      <c r="A49" s="52"/>
      <c r="B49" s="52"/>
      <c r="C49" s="52"/>
      <c r="D49" s="24"/>
      <c r="E49" s="24"/>
      <c r="F49" s="24"/>
      <c r="G49" s="24"/>
      <c r="H49" s="24"/>
      <c r="I49" s="24"/>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C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L50"/>
  <sheetViews>
    <sheetView view="pageBreakPreview" zoomScale="110" zoomScaleNormal="100" zoomScaleSheetLayoutView="110" workbookViewId="0">
      <selection activeCell="A8" sqref="A8:I12"/>
    </sheetView>
  </sheetViews>
  <sheetFormatPr defaultRowHeight="15" x14ac:dyDescent="0.25"/>
  <cols>
    <col min="1" max="1" width="26" style="12" customWidth="1"/>
    <col min="2" max="2" width="12.7109375" style="12" customWidth="1"/>
    <col min="3" max="3" width="12" style="12" customWidth="1"/>
    <col min="4" max="4" width="12.855468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281</v>
      </c>
      <c r="B2" s="6"/>
      <c r="D2" s="6"/>
      <c r="E2" s="6"/>
      <c r="F2" s="17"/>
      <c r="G2" s="17"/>
      <c r="H2" s="17"/>
      <c r="I2" s="17"/>
    </row>
    <row r="3" spans="1:12" ht="15.75" x14ac:dyDescent="0.25">
      <c r="A3" s="20" t="s">
        <v>303</v>
      </c>
      <c r="B3" s="3"/>
      <c r="C3" s="3"/>
      <c r="D3" s="3"/>
      <c r="E3" s="3"/>
      <c r="F3" s="17"/>
      <c r="G3" s="17"/>
      <c r="H3" s="17"/>
      <c r="I3" s="17"/>
    </row>
    <row r="4" spans="1:12" x14ac:dyDescent="0.25">
      <c r="A4" s="3" t="s">
        <v>44</v>
      </c>
      <c r="B4" s="3"/>
      <c r="C4" s="3"/>
      <c r="D4" s="3"/>
      <c r="E4" s="3"/>
      <c r="F4" s="17"/>
      <c r="G4" s="17"/>
      <c r="H4" s="17"/>
      <c r="I4" s="17"/>
    </row>
    <row r="5" spans="1:12" x14ac:dyDescent="0.25">
      <c r="A5" s="3" t="s">
        <v>134</v>
      </c>
      <c r="B5" s="3"/>
      <c r="C5" s="3"/>
      <c r="D5" s="3"/>
      <c r="E5" s="3"/>
      <c r="F5" s="17"/>
      <c r="G5" s="17"/>
      <c r="H5" s="17"/>
      <c r="I5" s="17"/>
    </row>
    <row r="6" spans="1:12" x14ac:dyDescent="0.25">
      <c r="A6" s="3" t="s">
        <v>135</v>
      </c>
      <c r="B6" s="3"/>
      <c r="C6" s="3"/>
      <c r="D6" s="3"/>
      <c r="E6" s="3"/>
      <c r="F6" s="17"/>
      <c r="G6" s="17"/>
      <c r="H6" s="17"/>
      <c r="I6" s="17"/>
    </row>
    <row r="7" spans="1:12" x14ac:dyDescent="0.25">
      <c r="A7" s="7" t="s">
        <v>9</v>
      </c>
      <c r="B7" s="6"/>
      <c r="C7" s="3"/>
      <c r="D7" s="3"/>
      <c r="E7" s="3"/>
      <c r="F7" s="17"/>
      <c r="G7" s="17"/>
      <c r="H7" s="17"/>
      <c r="I7" s="17"/>
    </row>
    <row r="8" spans="1:12" x14ac:dyDescent="0.25">
      <c r="A8" s="51" t="s">
        <v>251</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4672080</v>
      </c>
      <c r="C15" s="38">
        <v>0</v>
      </c>
      <c r="D15" s="38">
        <v>0</v>
      </c>
      <c r="E15" s="38">
        <v>0</v>
      </c>
      <c r="F15" s="38">
        <v>0</v>
      </c>
      <c r="G15" s="38">
        <v>0</v>
      </c>
      <c r="H15" s="38">
        <v>0</v>
      </c>
      <c r="I15" s="38">
        <f t="shared" ref="I15:I25" si="0">SUM(B15:H15)</f>
        <v>4672080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4672080</v>
      </c>
      <c r="C20" s="37">
        <f t="shared" si="1"/>
        <v>0</v>
      </c>
      <c r="D20" s="37">
        <f t="shared" si="1"/>
        <v>0</v>
      </c>
      <c r="E20" s="37">
        <f t="shared" si="1"/>
        <v>0</v>
      </c>
      <c r="F20" s="37">
        <f t="shared" si="1"/>
        <v>0</v>
      </c>
      <c r="G20" s="37">
        <f t="shared" si="1"/>
        <v>0</v>
      </c>
      <c r="H20" s="37">
        <f t="shared" si="1"/>
        <v>0</v>
      </c>
      <c r="I20" s="37">
        <f t="shared" si="0"/>
        <v>4672080</v>
      </c>
    </row>
    <row r="21" spans="1:12" ht="15" customHeight="1" x14ac:dyDescent="0.25">
      <c r="A21" s="38" t="s">
        <v>16</v>
      </c>
      <c r="B21" s="38">
        <v>0</v>
      </c>
      <c r="C21" s="38">
        <v>0</v>
      </c>
      <c r="D21" s="38">
        <v>0</v>
      </c>
      <c r="E21" s="38">
        <v>0</v>
      </c>
      <c r="F21" s="38">
        <v>0</v>
      </c>
      <c r="G21" s="38">
        <v>0</v>
      </c>
      <c r="H21" s="38">
        <v>0</v>
      </c>
      <c r="I21" s="38">
        <f t="shared" si="0"/>
        <v>0</v>
      </c>
    </row>
    <row r="22" spans="1:12" x14ac:dyDescent="0.25">
      <c r="A22" s="38" t="s">
        <v>13</v>
      </c>
      <c r="B22" s="38">
        <v>47592</v>
      </c>
      <c r="C22" s="38">
        <f>420755-Table1427[[#This Row],[All Prior Fiscal Years]]</f>
        <v>373163</v>
      </c>
      <c r="D22" s="38">
        <v>0</v>
      </c>
      <c r="E22" s="38">
        <v>0</v>
      </c>
      <c r="F22" s="38">
        <v>0</v>
      </c>
      <c r="G22" s="38">
        <v>0</v>
      </c>
      <c r="H22" s="38">
        <v>0</v>
      </c>
      <c r="I22" s="38">
        <f t="shared" si="0"/>
        <v>420755</v>
      </c>
    </row>
    <row r="23" spans="1:12" x14ac:dyDescent="0.25">
      <c r="A23" s="38" t="s">
        <v>14</v>
      </c>
      <c r="B23" s="38">
        <v>0</v>
      </c>
      <c r="C23" s="38">
        <v>0</v>
      </c>
      <c r="D23" s="38">
        <v>4251325</v>
      </c>
      <c r="E23" s="38">
        <v>0</v>
      </c>
      <c r="F23" s="38">
        <v>0</v>
      </c>
      <c r="G23" s="38">
        <v>0</v>
      </c>
      <c r="H23" s="38">
        <v>0</v>
      </c>
      <c r="I23" s="38">
        <f t="shared" si="0"/>
        <v>4251325</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47592</v>
      </c>
      <c r="C25" s="37">
        <f t="shared" si="2"/>
        <v>373163</v>
      </c>
      <c r="D25" s="37">
        <f t="shared" si="2"/>
        <v>4251325</v>
      </c>
      <c r="E25" s="37">
        <f t="shared" si="2"/>
        <v>0</v>
      </c>
      <c r="F25" s="37">
        <f t="shared" si="2"/>
        <v>0</v>
      </c>
      <c r="G25" s="37">
        <f t="shared" si="2"/>
        <v>0</v>
      </c>
      <c r="H25" s="37">
        <f t="shared" si="2"/>
        <v>0</v>
      </c>
      <c r="I25" s="37">
        <f t="shared" si="0"/>
        <v>4672080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4"/>
      <c r="D30" s="24"/>
      <c r="E30" s="24"/>
      <c r="F30" s="24"/>
      <c r="G30" s="24"/>
      <c r="H30" s="24"/>
      <c r="I30" s="24"/>
    </row>
    <row r="31" spans="1:12" ht="13.5" customHeight="1" x14ac:dyDescent="0.25">
      <c r="A31" s="19"/>
      <c r="B31" s="19"/>
      <c r="C31" s="24"/>
      <c r="D31" s="24"/>
      <c r="E31" s="24"/>
      <c r="F31" s="24"/>
      <c r="G31" s="24"/>
      <c r="H31" s="24"/>
      <c r="I31" s="24"/>
    </row>
    <row r="32" spans="1:12" ht="13.5" customHeight="1" x14ac:dyDescent="0.25">
      <c r="A32" s="19"/>
      <c r="B32" s="19"/>
      <c r="C32" s="24"/>
      <c r="D32" s="24"/>
      <c r="E32" s="24"/>
      <c r="F32" s="24"/>
      <c r="G32" s="24"/>
      <c r="H32" s="24"/>
      <c r="I32" s="24"/>
    </row>
    <row r="33" spans="1:9" ht="13.5" customHeight="1" x14ac:dyDescent="0.25">
      <c r="A33" s="19"/>
      <c r="B33" s="19"/>
      <c r="C33" s="24"/>
      <c r="D33" s="24"/>
      <c r="E33" s="24"/>
      <c r="F33" s="24"/>
      <c r="G33" s="24"/>
      <c r="H33" s="24"/>
      <c r="I33" s="24"/>
    </row>
    <row r="34" spans="1:9" ht="13.5" customHeight="1" x14ac:dyDescent="0.25">
      <c r="A34" s="19"/>
      <c r="B34" s="19"/>
      <c r="C34" s="24"/>
      <c r="D34" s="24"/>
      <c r="E34" s="24"/>
      <c r="F34" s="24"/>
      <c r="G34" s="24"/>
      <c r="H34" s="24"/>
      <c r="I34" s="24"/>
    </row>
    <row r="35" spans="1:9" ht="13.5" customHeight="1" x14ac:dyDescent="0.25">
      <c r="A35" s="14"/>
      <c r="B35" s="14"/>
      <c r="C35" s="24"/>
      <c r="D35" s="24"/>
      <c r="E35" s="24"/>
      <c r="F35" s="24"/>
      <c r="G35" s="24"/>
      <c r="H35" s="24"/>
      <c r="I35" s="24"/>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4"/>
      <c r="D38" s="24"/>
      <c r="E38" s="24"/>
      <c r="F38" s="24"/>
      <c r="G38" s="24"/>
      <c r="H38" s="24"/>
      <c r="I38" s="24"/>
    </row>
    <row r="39" spans="1:9" ht="13.5" customHeight="1" x14ac:dyDescent="0.25">
      <c r="A39" s="19"/>
      <c r="B39" s="19"/>
      <c r="C39" s="24"/>
      <c r="D39" s="24"/>
      <c r="E39" s="24"/>
      <c r="F39" s="24"/>
      <c r="G39" s="24"/>
      <c r="H39" s="24"/>
      <c r="I39" s="24"/>
    </row>
    <row r="40" spans="1:9" ht="13.5" customHeight="1" x14ac:dyDescent="0.25">
      <c r="A40" s="24"/>
      <c r="B40" s="24"/>
      <c r="C40" s="24"/>
      <c r="D40" s="24"/>
      <c r="E40" s="24"/>
      <c r="F40" s="24"/>
      <c r="G40" s="24"/>
      <c r="H40" s="24"/>
      <c r="I40" s="24"/>
    </row>
    <row r="41" spans="1:9" ht="13.5" customHeight="1" x14ac:dyDescent="0.25">
      <c r="A41" s="24"/>
      <c r="B41" s="24"/>
      <c r="C41" s="24"/>
      <c r="D41" s="24"/>
      <c r="E41" s="24"/>
      <c r="F41" s="24"/>
      <c r="G41" s="24"/>
      <c r="H41" s="24"/>
      <c r="I41" s="24"/>
    </row>
    <row r="42" spans="1:9" ht="13.5" customHeight="1" x14ac:dyDescent="0.25">
      <c r="A42" s="24"/>
      <c r="B42" s="24"/>
      <c r="C42" s="24"/>
      <c r="D42" s="24"/>
      <c r="E42" s="24"/>
      <c r="F42" s="24"/>
      <c r="G42" s="24"/>
      <c r="H42" s="24"/>
      <c r="I42" s="24"/>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4"/>
      <c r="E45" s="24"/>
      <c r="F45" s="24"/>
      <c r="G45" s="24"/>
      <c r="H45" s="24"/>
      <c r="I45" s="24"/>
    </row>
    <row r="46" spans="1:9" ht="13.5" customHeight="1" x14ac:dyDescent="0.25">
      <c r="A46" s="19"/>
      <c r="B46" s="19"/>
      <c r="C46" s="19"/>
      <c r="D46" s="24"/>
      <c r="E46" s="24"/>
      <c r="F46" s="24"/>
      <c r="G46" s="24"/>
      <c r="H46" s="24"/>
      <c r="I46" s="24"/>
    </row>
    <row r="47" spans="1:9" ht="13.5" customHeight="1" x14ac:dyDescent="0.25">
      <c r="A47" s="19"/>
      <c r="B47" s="19"/>
      <c r="C47" s="19"/>
      <c r="D47" s="24"/>
      <c r="E47" s="24"/>
      <c r="F47" s="24"/>
      <c r="G47" s="24"/>
      <c r="H47" s="24"/>
      <c r="I47" s="24"/>
    </row>
    <row r="48" spans="1:9" ht="13.5" customHeight="1" x14ac:dyDescent="0.25">
      <c r="A48" s="52"/>
      <c r="B48" s="52"/>
      <c r="C48" s="52"/>
      <c r="D48" s="24"/>
      <c r="E48" s="24"/>
      <c r="F48" s="24"/>
      <c r="G48" s="24"/>
      <c r="H48" s="24"/>
      <c r="I48" s="24"/>
    </row>
    <row r="49" spans="1:9" ht="13.5" customHeight="1" x14ac:dyDescent="0.25">
      <c r="A49" s="52"/>
      <c r="B49" s="52"/>
      <c r="C49" s="52"/>
      <c r="D49" s="24"/>
      <c r="E49" s="24"/>
      <c r="F49" s="24"/>
      <c r="G49" s="24"/>
      <c r="H49" s="24"/>
      <c r="I49" s="24"/>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D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L50"/>
  <sheetViews>
    <sheetView view="pageBreakPreview" zoomScaleNormal="100" zoomScaleSheetLayoutView="100" workbookViewId="0">
      <selection activeCell="B21" sqref="B21"/>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304</v>
      </c>
      <c r="B3" s="3"/>
      <c r="C3" s="3"/>
      <c r="D3" s="3"/>
      <c r="E3" s="3"/>
      <c r="F3" s="17"/>
      <c r="G3" s="17"/>
      <c r="H3" s="17"/>
      <c r="I3" s="17"/>
    </row>
    <row r="4" spans="1:12" x14ac:dyDescent="0.25">
      <c r="A4" s="3" t="s">
        <v>46</v>
      </c>
      <c r="B4" s="3"/>
      <c r="C4" s="3"/>
      <c r="D4" s="3"/>
      <c r="E4" s="3"/>
      <c r="F4" s="17"/>
      <c r="G4" s="17"/>
      <c r="H4" s="17"/>
      <c r="I4" s="17"/>
    </row>
    <row r="5" spans="1:12" x14ac:dyDescent="0.25">
      <c r="A5" s="3" t="s">
        <v>136</v>
      </c>
      <c r="B5" s="3"/>
      <c r="C5" s="3"/>
      <c r="D5" s="3"/>
      <c r="E5" s="3"/>
      <c r="F5" s="17"/>
      <c r="G5" s="17"/>
      <c r="H5" s="17"/>
      <c r="I5" s="17"/>
    </row>
    <row r="6" spans="1:12" x14ac:dyDescent="0.25">
      <c r="A6" s="3" t="s">
        <v>137</v>
      </c>
      <c r="B6" s="3"/>
      <c r="C6" s="3"/>
      <c r="D6" s="3"/>
      <c r="E6" s="3"/>
      <c r="F6" s="17"/>
      <c r="G6" s="17"/>
      <c r="H6" s="17"/>
      <c r="I6" s="17"/>
    </row>
    <row r="7" spans="1:12" x14ac:dyDescent="0.25">
      <c r="A7" s="7" t="s">
        <v>9</v>
      </c>
      <c r="B7" s="6"/>
      <c r="C7" s="3"/>
      <c r="D7" s="3"/>
      <c r="E7" s="3"/>
      <c r="F7" s="17"/>
      <c r="G7" s="17"/>
      <c r="H7" s="17"/>
      <c r="I7" s="17"/>
    </row>
    <row r="8" spans="1:12" x14ac:dyDescent="0.25">
      <c r="A8" s="51" t="s">
        <v>45</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840000</v>
      </c>
      <c r="C15" s="38">
        <v>0</v>
      </c>
      <c r="D15" s="38">
        <v>0</v>
      </c>
      <c r="E15" s="38">
        <v>0</v>
      </c>
      <c r="F15" s="38">
        <v>0</v>
      </c>
      <c r="G15" s="38">
        <v>0</v>
      </c>
      <c r="H15" s="38">
        <v>0</v>
      </c>
      <c r="I15" s="38">
        <f t="shared" ref="I15:I25" si="0">SUM(B15:H15)</f>
        <v>840000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SUM(B15:B19)</f>
        <v>840000</v>
      </c>
      <c r="C20" s="37">
        <f t="shared" ref="C20:H20" si="1">SUM(C15:C19)</f>
        <v>0</v>
      </c>
      <c r="D20" s="37">
        <f t="shared" si="1"/>
        <v>0</v>
      </c>
      <c r="E20" s="37">
        <f t="shared" si="1"/>
        <v>0</v>
      </c>
      <c r="F20" s="37">
        <f t="shared" si="1"/>
        <v>0</v>
      </c>
      <c r="G20" s="37">
        <f t="shared" si="1"/>
        <v>0</v>
      </c>
      <c r="H20" s="37">
        <f t="shared" si="1"/>
        <v>0</v>
      </c>
      <c r="I20" s="37">
        <f>I15</f>
        <v>840000</v>
      </c>
    </row>
    <row r="21" spans="1:12" ht="15" customHeight="1" x14ac:dyDescent="0.25">
      <c r="A21" s="38" t="s">
        <v>16</v>
      </c>
      <c r="B21" s="38">
        <v>0</v>
      </c>
      <c r="C21" s="38">
        <v>0</v>
      </c>
      <c r="D21" s="38">
        <v>0</v>
      </c>
      <c r="E21" s="38">
        <v>0</v>
      </c>
      <c r="F21" s="38">
        <v>0</v>
      </c>
      <c r="G21" s="38">
        <v>0</v>
      </c>
      <c r="H21" s="38">
        <v>0</v>
      </c>
      <c r="I21" s="38">
        <f t="shared" si="0"/>
        <v>0</v>
      </c>
    </row>
    <row r="22" spans="1:12" x14ac:dyDescent="0.25">
      <c r="A22" s="38" t="s">
        <v>13</v>
      </c>
      <c r="B22" s="38">
        <v>0</v>
      </c>
      <c r="C22" s="38">
        <v>0</v>
      </c>
      <c r="D22" s="38">
        <v>0</v>
      </c>
      <c r="E22" s="38">
        <v>0</v>
      </c>
      <c r="F22" s="38">
        <v>0</v>
      </c>
      <c r="G22" s="38">
        <v>0</v>
      </c>
      <c r="H22" s="38">
        <v>0</v>
      </c>
      <c r="I22" s="38">
        <f t="shared" si="0"/>
        <v>0</v>
      </c>
    </row>
    <row r="23" spans="1:12" x14ac:dyDescent="0.25">
      <c r="A23" s="38" t="s">
        <v>14</v>
      </c>
      <c r="B23" s="38">
        <v>0</v>
      </c>
      <c r="C23" s="38">
        <v>300000</v>
      </c>
      <c r="D23" s="38">
        <v>540000</v>
      </c>
      <c r="E23" s="38">
        <v>0</v>
      </c>
      <c r="F23" s="38">
        <v>0</v>
      </c>
      <c r="G23" s="38">
        <v>0</v>
      </c>
      <c r="H23" s="38">
        <v>0</v>
      </c>
      <c r="I23" s="38">
        <f t="shared" si="0"/>
        <v>840000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300000</v>
      </c>
      <c r="D25" s="37">
        <f t="shared" si="2"/>
        <v>540000</v>
      </c>
      <c r="E25" s="37">
        <f t="shared" si="2"/>
        <v>0</v>
      </c>
      <c r="F25" s="37">
        <f t="shared" si="2"/>
        <v>0</v>
      </c>
      <c r="G25" s="37">
        <f t="shared" si="2"/>
        <v>0</v>
      </c>
      <c r="H25" s="37">
        <f t="shared" si="2"/>
        <v>0</v>
      </c>
      <c r="I25" s="37">
        <f t="shared" si="0"/>
        <v>840000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4"/>
      <c r="D30" s="24"/>
      <c r="E30" s="24"/>
      <c r="F30" s="24"/>
      <c r="G30" s="24"/>
      <c r="H30" s="24"/>
      <c r="I30" s="24"/>
    </row>
    <row r="31" spans="1:12" ht="13.5" customHeight="1" x14ac:dyDescent="0.25">
      <c r="A31" s="19"/>
      <c r="B31" s="19"/>
      <c r="C31" s="24"/>
      <c r="D31" s="24"/>
      <c r="E31" s="24"/>
      <c r="F31" s="24"/>
      <c r="G31" s="24"/>
      <c r="H31" s="24"/>
      <c r="I31" s="24"/>
    </row>
    <row r="32" spans="1:12" ht="13.5" customHeight="1" x14ac:dyDescent="0.25">
      <c r="A32" s="19"/>
      <c r="B32" s="19"/>
      <c r="C32" s="24"/>
      <c r="D32" s="24"/>
      <c r="E32" s="24"/>
      <c r="F32" s="24"/>
      <c r="G32" s="24"/>
      <c r="H32" s="24"/>
      <c r="I32" s="24"/>
    </row>
    <row r="33" spans="1:9" ht="13.5" customHeight="1" x14ac:dyDescent="0.25">
      <c r="A33" s="19"/>
      <c r="B33" s="19"/>
      <c r="C33" s="24"/>
      <c r="D33" s="24"/>
      <c r="E33" s="24"/>
      <c r="F33" s="24"/>
      <c r="G33" s="24"/>
      <c r="H33" s="24"/>
      <c r="I33" s="24"/>
    </row>
    <row r="34" spans="1:9" ht="13.5" customHeight="1" x14ac:dyDescent="0.25">
      <c r="A34" s="19"/>
      <c r="B34" s="19"/>
      <c r="C34" s="24"/>
      <c r="D34" s="24"/>
      <c r="E34" s="24"/>
      <c r="F34" s="24"/>
      <c r="G34" s="24"/>
      <c r="H34" s="24"/>
      <c r="I34" s="24"/>
    </row>
    <row r="35" spans="1:9" ht="13.5" customHeight="1" x14ac:dyDescent="0.25">
      <c r="A35" s="14"/>
      <c r="B35" s="14"/>
      <c r="C35" s="24"/>
      <c r="D35" s="24"/>
      <c r="E35" s="24"/>
      <c r="F35" s="24"/>
      <c r="G35" s="24"/>
      <c r="H35" s="24"/>
      <c r="I35" s="24"/>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4"/>
      <c r="D38" s="24"/>
      <c r="E38" s="24"/>
      <c r="F38" s="24"/>
      <c r="G38" s="24"/>
      <c r="H38" s="24"/>
      <c r="I38" s="24"/>
    </row>
    <row r="39" spans="1:9" ht="13.5" customHeight="1" x14ac:dyDescent="0.25">
      <c r="A39" s="19"/>
      <c r="B39" s="19"/>
      <c r="C39" s="24"/>
      <c r="D39" s="24"/>
      <c r="E39" s="24"/>
      <c r="F39" s="24"/>
      <c r="G39" s="24"/>
      <c r="H39" s="24"/>
      <c r="I39" s="24"/>
    </row>
    <row r="40" spans="1:9" ht="13.5" customHeight="1" x14ac:dyDescent="0.25">
      <c r="A40" s="24"/>
      <c r="B40" s="24"/>
      <c r="C40" s="24"/>
      <c r="D40" s="24"/>
      <c r="E40" s="24"/>
      <c r="F40" s="24"/>
      <c r="G40" s="24"/>
      <c r="H40" s="24"/>
      <c r="I40" s="24"/>
    </row>
    <row r="41" spans="1:9" ht="13.5" customHeight="1" x14ac:dyDescent="0.25">
      <c r="A41" s="24"/>
      <c r="B41" s="24"/>
      <c r="C41" s="24"/>
      <c r="D41" s="24"/>
      <c r="E41" s="24"/>
      <c r="F41" s="24"/>
      <c r="G41" s="24"/>
      <c r="H41" s="24"/>
      <c r="I41" s="24"/>
    </row>
    <row r="42" spans="1:9" ht="13.5" customHeight="1" x14ac:dyDescent="0.25">
      <c r="A42" s="24"/>
      <c r="B42" s="24"/>
      <c r="C42" s="24"/>
      <c r="D42" s="24"/>
      <c r="E42" s="24"/>
      <c r="F42" s="24"/>
      <c r="G42" s="24"/>
      <c r="H42" s="24"/>
      <c r="I42" s="24"/>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4"/>
      <c r="E45" s="24"/>
      <c r="F45" s="24"/>
      <c r="G45" s="24"/>
      <c r="H45" s="24"/>
      <c r="I45" s="24"/>
    </row>
    <row r="46" spans="1:9" ht="13.5" customHeight="1" x14ac:dyDescent="0.25">
      <c r="A46" s="19"/>
      <c r="B46" s="19"/>
      <c r="C46" s="19"/>
      <c r="D46" s="24"/>
      <c r="E46" s="24"/>
      <c r="F46" s="24"/>
      <c r="G46" s="24"/>
      <c r="H46" s="24"/>
      <c r="I46" s="24"/>
    </row>
    <row r="47" spans="1:9" ht="13.5" customHeight="1" x14ac:dyDescent="0.25">
      <c r="A47" s="19"/>
      <c r="B47" s="19"/>
      <c r="C47" s="19"/>
      <c r="D47" s="24"/>
      <c r="E47" s="24"/>
      <c r="F47" s="24"/>
      <c r="G47" s="24"/>
      <c r="H47" s="24"/>
      <c r="I47" s="24"/>
    </row>
    <row r="48" spans="1:9" ht="13.5" customHeight="1" x14ac:dyDescent="0.25">
      <c r="A48" s="52"/>
      <c r="B48" s="52"/>
      <c r="C48" s="52"/>
      <c r="D48" s="24"/>
      <c r="E48" s="24"/>
      <c r="F48" s="24"/>
      <c r="G48" s="24"/>
      <c r="H48" s="24"/>
      <c r="I48" s="24"/>
    </row>
    <row r="49" spans="1:9" ht="13.5" customHeight="1" x14ac:dyDescent="0.25">
      <c r="A49" s="52"/>
      <c r="B49" s="52"/>
      <c r="C49" s="52"/>
      <c r="D49" s="24"/>
      <c r="E49" s="24"/>
      <c r="F49" s="24"/>
      <c r="G49" s="24"/>
      <c r="H49" s="24"/>
      <c r="I49" s="24"/>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E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4"/>
  <sheetViews>
    <sheetView view="pageBreakPreview" zoomScale="110" zoomScaleNormal="100" zoomScaleSheetLayoutView="110" workbookViewId="0">
      <selection activeCell="A8" sqref="A8:I12"/>
    </sheetView>
  </sheetViews>
  <sheetFormatPr defaultColWidth="8.85546875" defaultRowHeight="15" x14ac:dyDescent="0.25"/>
  <cols>
    <col min="1" max="1" width="28" style="12" customWidth="1"/>
    <col min="2" max="2" width="10.42578125" style="12" customWidth="1"/>
    <col min="3" max="3" width="12" style="12" customWidth="1"/>
    <col min="4" max="4" width="12.7109375" style="12" customWidth="1"/>
    <col min="5" max="5" width="11.28515625" style="12" customWidth="1"/>
    <col min="6" max="6" width="12.5703125" style="12" customWidth="1"/>
    <col min="7" max="7" width="9.7109375" style="12" customWidth="1"/>
    <col min="8" max="8" width="11.140625"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255</v>
      </c>
      <c r="B2" s="6"/>
      <c r="C2" s="6"/>
      <c r="E2" s="6"/>
      <c r="F2" s="17"/>
      <c r="G2" s="17"/>
      <c r="H2" s="17"/>
      <c r="I2" s="17"/>
    </row>
    <row r="3" spans="1:12" ht="15.75" x14ac:dyDescent="0.25">
      <c r="A3" s="20" t="s">
        <v>260</v>
      </c>
      <c r="B3" s="3"/>
      <c r="C3" s="3"/>
      <c r="D3" s="3"/>
      <c r="E3" s="3"/>
      <c r="F3" s="17"/>
      <c r="G3" s="17"/>
      <c r="H3" s="17"/>
      <c r="I3" s="17"/>
    </row>
    <row r="4" spans="1:12" x14ac:dyDescent="0.25">
      <c r="A4" s="3" t="s">
        <v>201</v>
      </c>
      <c r="B4" s="3"/>
      <c r="C4" s="3"/>
      <c r="D4" s="3"/>
      <c r="E4" s="3"/>
      <c r="F4" s="17"/>
      <c r="G4" s="17"/>
      <c r="H4" s="17"/>
      <c r="I4" s="17"/>
    </row>
    <row r="5" spans="1:12" x14ac:dyDescent="0.25">
      <c r="A5" s="3" t="s">
        <v>77</v>
      </c>
      <c r="B5" s="3"/>
      <c r="C5" s="3"/>
      <c r="D5" s="3"/>
      <c r="E5" s="3"/>
      <c r="F5" s="17"/>
      <c r="G5" s="17"/>
      <c r="H5" s="17"/>
      <c r="I5" s="17"/>
    </row>
    <row r="6" spans="1:12" x14ac:dyDescent="0.25">
      <c r="A6" s="3" t="s">
        <v>78</v>
      </c>
      <c r="B6" s="3"/>
      <c r="C6" s="3"/>
      <c r="D6" s="3"/>
      <c r="E6" s="3"/>
      <c r="F6" s="17"/>
      <c r="G6" s="17"/>
      <c r="H6" s="17"/>
      <c r="I6" s="17"/>
    </row>
    <row r="7" spans="1:12" x14ac:dyDescent="0.25">
      <c r="A7" s="7" t="s">
        <v>9</v>
      </c>
      <c r="B7" s="6"/>
      <c r="C7" s="3"/>
      <c r="D7" s="3"/>
      <c r="E7" s="3"/>
      <c r="F7" s="17"/>
      <c r="G7" s="17"/>
      <c r="H7" s="17"/>
      <c r="I7" s="17"/>
    </row>
    <row r="8" spans="1:12" x14ac:dyDescent="0.25">
      <c r="A8" s="51" t="s">
        <v>202</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38.2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60</v>
      </c>
      <c r="B15" s="38">
        <v>250000</v>
      </c>
      <c r="C15" s="38">
        <v>1500000</v>
      </c>
      <c r="D15" s="38">
        <v>1100000</v>
      </c>
      <c r="E15" s="38">
        <v>300000</v>
      </c>
      <c r="F15" s="38">
        <v>200000</v>
      </c>
      <c r="G15" s="38">
        <v>0</v>
      </c>
      <c r="H15" s="38">
        <v>0</v>
      </c>
      <c r="I15" s="38">
        <f t="shared" ref="I15:I25" si="0">SUM(B15:H15)</f>
        <v>3350000</v>
      </c>
      <c r="K15" s="4"/>
    </row>
    <row r="16" spans="1:12" x14ac:dyDescent="0.25">
      <c r="A16" s="38" t="s">
        <v>23</v>
      </c>
      <c r="B16" s="38">
        <v>0</v>
      </c>
      <c r="C16" s="38">
        <v>0</v>
      </c>
      <c r="D16" s="38">
        <v>0</v>
      </c>
      <c r="E16" s="38">
        <v>0</v>
      </c>
      <c r="F16" s="38">
        <v>0</v>
      </c>
      <c r="G16" s="38">
        <v>0</v>
      </c>
      <c r="H16" s="38">
        <v>0</v>
      </c>
      <c r="I16" s="38">
        <f t="shared" si="0"/>
        <v>0</v>
      </c>
      <c r="K16" s="4">
        <f>I20-I25</f>
        <v>0</v>
      </c>
      <c r="L16" t="s">
        <v>7</v>
      </c>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0</v>
      </c>
      <c r="C18" s="38">
        <v>0</v>
      </c>
      <c r="D18" s="38">
        <v>0</v>
      </c>
      <c r="E18" s="38">
        <v>0</v>
      </c>
      <c r="F18" s="38">
        <v>0</v>
      </c>
      <c r="G18" s="38">
        <v>0</v>
      </c>
      <c r="H18" s="38">
        <v>0</v>
      </c>
      <c r="I18" s="38">
        <f t="shared" si="0"/>
        <v>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250000</v>
      </c>
      <c r="C20" s="37">
        <f t="shared" si="1"/>
        <v>1500000</v>
      </c>
      <c r="D20" s="37">
        <f t="shared" si="1"/>
        <v>1100000</v>
      </c>
      <c r="E20" s="37">
        <f t="shared" si="1"/>
        <v>300000</v>
      </c>
      <c r="F20" s="37">
        <f t="shared" si="1"/>
        <v>200000</v>
      </c>
      <c r="G20" s="37">
        <f t="shared" si="1"/>
        <v>0</v>
      </c>
      <c r="H20" s="37">
        <f t="shared" si="1"/>
        <v>0</v>
      </c>
      <c r="I20" s="37">
        <f t="shared" si="0"/>
        <v>3350000</v>
      </c>
    </row>
    <row r="21" spans="1:11" ht="15" customHeight="1" x14ac:dyDescent="0.25">
      <c r="A21" s="38" t="s">
        <v>16</v>
      </c>
      <c r="B21" s="38">
        <v>0</v>
      </c>
      <c r="C21" s="38">
        <v>8450</v>
      </c>
      <c r="D21" s="38">
        <v>300000</v>
      </c>
      <c r="E21" s="38">
        <v>50000</v>
      </c>
      <c r="F21" s="38">
        <v>0</v>
      </c>
      <c r="G21" s="38">
        <v>0</v>
      </c>
      <c r="H21" s="38">
        <v>0</v>
      </c>
      <c r="I21" s="38">
        <f t="shared" si="0"/>
        <v>358450</v>
      </c>
    </row>
    <row r="22" spans="1:11" x14ac:dyDescent="0.25">
      <c r="A22" s="38" t="s">
        <v>13</v>
      </c>
      <c r="B22" s="38">
        <v>0</v>
      </c>
      <c r="C22" s="38">
        <v>60775</v>
      </c>
      <c r="D22" s="38">
        <v>200000</v>
      </c>
      <c r="E22" s="38">
        <v>60000</v>
      </c>
      <c r="F22" s="38">
        <v>10000</v>
      </c>
      <c r="G22" s="38">
        <v>0</v>
      </c>
      <c r="H22" s="38">
        <v>0</v>
      </c>
      <c r="I22" s="38">
        <f t="shared" si="0"/>
        <v>330775</v>
      </c>
    </row>
    <row r="23" spans="1:11" x14ac:dyDescent="0.25">
      <c r="A23" s="38" t="s">
        <v>14</v>
      </c>
      <c r="B23" s="38">
        <v>0</v>
      </c>
      <c r="C23" s="38">
        <v>0</v>
      </c>
      <c r="D23" s="38">
        <v>1280775</v>
      </c>
      <c r="E23" s="38">
        <v>90000</v>
      </c>
      <c r="F23" s="38">
        <v>1290000</v>
      </c>
      <c r="G23" s="38">
        <v>0</v>
      </c>
      <c r="H23" s="38">
        <v>0</v>
      </c>
      <c r="I23" s="38">
        <f t="shared" si="0"/>
        <v>2660775</v>
      </c>
    </row>
    <row r="24" spans="1:11" x14ac:dyDescent="0.25">
      <c r="A24" s="38" t="s">
        <v>15</v>
      </c>
      <c r="B24" s="38">
        <v>0</v>
      </c>
      <c r="C24" s="38">
        <v>0</v>
      </c>
      <c r="D24" s="38">
        <v>0</v>
      </c>
      <c r="E24" s="38">
        <v>0</v>
      </c>
      <c r="F24" s="38">
        <v>0</v>
      </c>
      <c r="G24" s="38">
        <v>0</v>
      </c>
      <c r="H24" s="38">
        <v>0</v>
      </c>
      <c r="I24" s="38">
        <f t="shared" si="0"/>
        <v>0</v>
      </c>
    </row>
    <row r="25" spans="1:11" s="35" customFormat="1" x14ac:dyDescent="0.25">
      <c r="A25" s="36" t="s">
        <v>0</v>
      </c>
      <c r="B25" s="37">
        <f t="shared" ref="B25:H25" si="2">SUM(B21:B24)</f>
        <v>0</v>
      </c>
      <c r="C25" s="37">
        <f t="shared" si="2"/>
        <v>69225</v>
      </c>
      <c r="D25" s="37">
        <f t="shared" si="2"/>
        <v>1780775</v>
      </c>
      <c r="E25" s="37">
        <f t="shared" si="2"/>
        <v>200000</v>
      </c>
      <c r="F25" s="37">
        <f t="shared" si="2"/>
        <v>1300000</v>
      </c>
      <c r="G25" s="37">
        <f t="shared" si="2"/>
        <v>0</v>
      </c>
      <c r="H25" s="37">
        <f t="shared" si="2"/>
        <v>0</v>
      </c>
      <c r="I25" s="37">
        <f t="shared" si="0"/>
        <v>3350000</v>
      </c>
    </row>
    <row r="26" spans="1:11" x14ac:dyDescent="0.25">
      <c r="A26" s="8"/>
      <c r="B26" s="8"/>
      <c r="C26" s="8"/>
      <c r="D26" s="8"/>
      <c r="E26" s="8"/>
      <c r="F26" s="9"/>
      <c r="G26" s="9"/>
      <c r="H26" s="2"/>
      <c r="I26" s="1"/>
    </row>
    <row r="27" spans="1:11" x14ac:dyDescent="0.25">
      <c r="A27" s="8"/>
      <c r="B27" s="8"/>
      <c r="C27" s="8"/>
      <c r="D27" s="8"/>
      <c r="E27" s="8"/>
      <c r="F27" s="3"/>
      <c r="G27" s="3"/>
      <c r="H27" s="3"/>
      <c r="I27" s="3"/>
    </row>
    <row r="28" spans="1:11" ht="9.9499999999999993" customHeight="1" x14ac:dyDescent="0.25">
      <c r="A28" s="3"/>
      <c r="B28" s="3"/>
      <c r="C28" s="3"/>
      <c r="D28" s="3"/>
      <c r="E28" s="3"/>
      <c r="F28" s="3"/>
      <c r="G28" s="3"/>
      <c r="H28" s="3"/>
      <c r="I28" s="3"/>
    </row>
    <row r="29" spans="1:11" ht="28.9" customHeight="1" x14ac:dyDescent="0.25">
      <c r="A29" s="18"/>
      <c r="B29" s="18"/>
      <c r="C29" s="10"/>
      <c r="D29" s="10"/>
      <c r="E29" s="10"/>
      <c r="F29" s="10"/>
      <c r="G29" s="10"/>
      <c r="H29" s="10"/>
      <c r="I29" s="13"/>
    </row>
    <row r="30" spans="1:11" ht="13.5" customHeight="1" x14ac:dyDescent="0.25">
      <c r="A30" s="19"/>
      <c r="B30" s="19"/>
      <c r="C30" s="31"/>
      <c r="D30" s="31"/>
      <c r="E30" s="31"/>
      <c r="F30" s="31"/>
      <c r="G30" s="31"/>
      <c r="H30" s="31"/>
      <c r="I30" s="31"/>
    </row>
    <row r="31" spans="1:11" ht="13.5" customHeight="1" x14ac:dyDescent="0.25">
      <c r="A31" s="19"/>
      <c r="B31" s="19"/>
      <c r="C31" s="31"/>
      <c r="D31" s="31"/>
      <c r="E31" s="31"/>
      <c r="F31" s="31"/>
      <c r="G31" s="31"/>
      <c r="H31" s="31"/>
      <c r="I31" s="31"/>
    </row>
    <row r="32" spans="1:11" ht="13.5" customHeight="1" x14ac:dyDescent="0.25">
      <c r="A32" s="19"/>
      <c r="B32" s="19"/>
      <c r="C32" s="31"/>
      <c r="D32" s="31"/>
      <c r="E32" s="31"/>
      <c r="F32" s="31"/>
      <c r="G32" s="31"/>
      <c r="H32" s="31"/>
      <c r="I32" s="31"/>
    </row>
    <row r="33" spans="1:9" ht="13.5" customHeight="1" x14ac:dyDescent="0.25">
      <c r="A33" s="19"/>
      <c r="B33" s="19"/>
      <c r="C33" s="31"/>
      <c r="D33" s="31"/>
      <c r="E33" s="31"/>
      <c r="F33" s="31"/>
      <c r="G33" s="31"/>
      <c r="H33" s="31"/>
      <c r="I33" s="31"/>
    </row>
    <row r="34" spans="1:9" ht="13.5" customHeight="1" x14ac:dyDescent="0.25">
      <c r="A34" s="19"/>
      <c r="B34" s="19"/>
      <c r="C34" s="31"/>
      <c r="D34" s="31"/>
      <c r="E34" s="31"/>
      <c r="F34" s="31"/>
      <c r="G34" s="31"/>
      <c r="H34" s="31"/>
      <c r="I34" s="31"/>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4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305</v>
      </c>
      <c r="B3" s="3"/>
      <c r="C3" s="3"/>
      <c r="D3" s="3"/>
      <c r="E3" s="3"/>
      <c r="F3" s="17"/>
      <c r="G3" s="17"/>
      <c r="H3" s="17"/>
      <c r="I3" s="17"/>
    </row>
    <row r="4" spans="1:12" x14ac:dyDescent="0.25">
      <c r="A4" s="3" t="s">
        <v>61</v>
      </c>
      <c r="B4" s="3"/>
      <c r="C4" s="3"/>
      <c r="D4" s="3"/>
      <c r="E4" s="3"/>
      <c r="F4" s="17"/>
      <c r="G4" s="17"/>
      <c r="H4" s="17"/>
      <c r="I4" s="17"/>
    </row>
    <row r="5" spans="1:12" x14ac:dyDescent="0.25">
      <c r="A5" s="3" t="s">
        <v>89</v>
      </c>
      <c r="B5" s="3"/>
      <c r="C5" s="3"/>
      <c r="D5" s="3"/>
      <c r="E5" s="3"/>
      <c r="F5" s="17"/>
      <c r="G5" s="17"/>
      <c r="H5" s="17"/>
      <c r="I5" s="17"/>
    </row>
    <row r="6" spans="1:12" x14ac:dyDescent="0.25">
      <c r="A6" s="3" t="s">
        <v>138</v>
      </c>
      <c r="B6" s="3"/>
      <c r="C6" s="3"/>
      <c r="D6" s="3"/>
      <c r="E6" s="3"/>
      <c r="F6" s="17"/>
      <c r="G6" s="17"/>
      <c r="H6" s="17"/>
      <c r="I6" s="17"/>
    </row>
    <row r="7" spans="1:12" x14ac:dyDescent="0.25">
      <c r="A7" s="7" t="s">
        <v>9</v>
      </c>
      <c r="B7" s="6"/>
      <c r="C7" s="3"/>
      <c r="D7" s="3"/>
      <c r="E7" s="3"/>
      <c r="F7" s="17"/>
      <c r="G7" s="17"/>
      <c r="H7" s="17"/>
      <c r="I7" s="17"/>
    </row>
    <row r="8" spans="1:12" x14ac:dyDescent="0.25">
      <c r="A8" s="51" t="s">
        <v>241</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41.25"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100000</v>
      </c>
      <c r="E15" s="38">
        <v>0</v>
      </c>
      <c r="F15" s="38">
        <v>0</v>
      </c>
      <c r="G15" s="38">
        <v>0</v>
      </c>
      <c r="H15" s="38">
        <v>0</v>
      </c>
      <c r="I15" s="38">
        <f t="shared" ref="I15:I25" si="0">SUM(B15:H15)</f>
        <v>100000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100000</v>
      </c>
      <c r="E20" s="37">
        <f t="shared" si="1"/>
        <v>0</v>
      </c>
      <c r="F20" s="37">
        <f t="shared" si="1"/>
        <v>0</v>
      </c>
      <c r="G20" s="37">
        <f t="shared" si="1"/>
        <v>0</v>
      </c>
      <c r="H20" s="37">
        <f t="shared" si="1"/>
        <v>0</v>
      </c>
      <c r="I20" s="37">
        <f t="shared" si="0"/>
        <v>100000</v>
      </c>
    </row>
    <row r="21" spans="1:12" ht="15" customHeight="1" x14ac:dyDescent="0.25">
      <c r="A21" s="38" t="s">
        <v>16</v>
      </c>
      <c r="B21" s="38">
        <v>0</v>
      </c>
      <c r="C21" s="38">
        <v>0</v>
      </c>
      <c r="D21" s="38">
        <v>5000</v>
      </c>
      <c r="E21" s="38">
        <v>0</v>
      </c>
      <c r="F21" s="38">
        <v>0</v>
      </c>
      <c r="G21" s="38">
        <v>0</v>
      </c>
      <c r="H21" s="38">
        <v>0</v>
      </c>
      <c r="I21" s="38">
        <f t="shared" si="0"/>
        <v>5000</v>
      </c>
    </row>
    <row r="22" spans="1:12" x14ac:dyDescent="0.25">
      <c r="A22" s="38" t="s">
        <v>13</v>
      </c>
      <c r="B22" s="38">
        <v>0</v>
      </c>
      <c r="C22" s="38">
        <v>0</v>
      </c>
      <c r="D22" s="38">
        <v>25000</v>
      </c>
      <c r="E22" s="38">
        <v>0</v>
      </c>
      <c r="F22" s="38">
        <v>0</v>
      </c>
      <c r="G22" s="38">
        <v>0</v>
      </c>
      <c r="H22" s="38">
        <v>0</v>
      </c>
      <c r="I22" s="38">
        <f t="shared" si="0"/>
        <v>25000</v>
      </c>
    </row>
    <row r="23" spans="1:12" x14ac:dyDescent="0.25">
      <c r="A23" s="38" t="s">
        <v>14</v>
      </c>
      <c r="B23" s="38">
        <v>0</v>
      </c>
      <c r="C23" s="38">
        <v>0</v>
      </c>
      <c r="D23" s="38">
        <v>70000</v>
      </c>
      <c r="E23" s="38"/>
      <c r="F23" s="38">
        <v>0</v>
      </c>
      <c r="G23" s="38">
        <v>0</v>
      </c>
      <c r="H23" s="38">
        <v>0</v>
      </c>
      <c r="I23" s="38">
        <f t="shared" si="0"/>
        <v>70000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100000</v>
      </c>
      <c r="E25" s="37">
        <f t="shared" si="2"/>
        <v>0</v>
      </c>
      <c r="F25" s="37">
        <f t="shared" si="2"/>
        <v>0</v>
      </c>
      <c r="G25" s="37">
        <f t="shared" si="2"/>
        <v>0</v>
      </c>
      <c r="H25" s="37">
        <f t="shared" si="2"/>
        <v>0</v>
      </c>
      <c r="I25" s="37">
        <f t="shared" si="0"/>
        <v>100000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F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D1" s="16"/>
      <c r="F1" s="16"/>
      <c r="G1" s="16"/>
      <c r="H1" s="16"/>
      <c r="I1" s="16"/>
    </row>
    <row r="2" spans="1:12" ht="15.75" x14ac:dyDescent="0.25">
      <c r="A2" s="20" t="s">
        <v>281</v>
      </c>
      <c r="B2" s="6"/>
      <c r="C2" s="6"/>
      <c r="D2" s="6"/>
      <c r="F2" s="17"/>
      <c r="G2" s="17"/>
      <c r="H2" s="17"/>
      <c r="I2" s="17"/>
    </row>
    <row r="3" spans="1:12" ht="15.75" x14ac:dyDescent="0.25">
      <c r="A3" s="20" t="s">
        <v>306</v>
      </c>
      <c r="B3" s="3"/>
      <c r="C3" s="3"/>
      <c r="D3" s="3"/>
      <c r="E3" s="3"/>
      <c r="F3" s="17"/>
      <c r="G3" s="17"/>
      <c r="H3" s="17"/>
      <c r="I3" s="17"/>
    </row>
    <row r="4" spans="1:12" x14ac:dyDescent="0.25">
      <c r="A4" s="3" t="s">
        <v>61</v>
      </c>
      <c r="B4" s="3"/>
      <c r="C4" s="3"/>
      <c r="D4" s="3"/>
      <c r="E4" s="3"/>
      <c r="F4" s="17"/>
      <c r="G4" s="17"/>
      <c r="H4" s="17"/>
      <c r="I4" s="17"/>
    </row>
    <row r="5" spans="1:12" x14ac:dyDescent="0.25">
      <c r="A5" s="3" t="s">
        <v>89</v>
      </c>
      <c r="B5" s="3"/>
      <c r="C5" s="3"/>
      <c r="D5" s="3"/>
      <c r="E5" s="3"/>
      <c r="F5" s="17"/>
      <c r="G5" s="17"/>
      <c r="H5" s="17"/>
      <c r="I5" s="17"/>
    </row>
    <row r="6" spans="1:12" x14ac:dyDescent="0.25">
      <c r="A6" s="3" t="s">
        <v>139</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100000</v>
      </c>
      <c r="E15" s="38">
        <v>0</v>
      </c>
      <c r="F15" s="38">
        <v>0</v>
      </c>
      <c r="G15" s="38">
        <v>0</v>
      </c>
      <c r="H15" s="38">
        <v>0</v>
      </c>
      <c r="I15" s="38">
        <f t="shared" ref="I15:I25" si="0">SUM(B15:H15)</f>
        <v>100000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100000</v>
      </c>
      <c r="E20" s="37">
        <f t="shared" si="1"/>
        <v>0</v>
      </c>
      <c r="F20" s="37">
        <f t="shared" si="1"/>
        <v>0</v>
      </c>
      <c r="G20" s="37">
        <f t="shared" si="1"/>
        <v>0</v>
      </c>
      <c r="H20" s="37">
        <f t="shared" si="1"/>
        <v>0</v>
      </c>
      <c r="I20" s="37">
        <f t="shared" si="0"/>
        <v>100000</v>
      </c>
    </row>
    <row r="21" spans="1:12" ht="15" customHeight="1" x14ac:dyDescent="0.25">
      <c r="A21" s="38" t="s">
        <v>16</v>
      </c>
      <c r="B21" s="38">
        <v>0</v>
      </c>
      <c r="C21" s="38">
        <v>0</v>
      </c>
      <c r="D21" s="38">
        <v>5000</v>
      </c>
      <c r="E21" s="38">
        <v>0</v>
      </c>
      <c r="F21" s="38">
        <v>0</v>
      </c>
      <c r="G21" s="38">
        <v>0</v>
      </c>
      <c r="H21" s="38">
        <v>0</v>
      </c>
      <c r="I21" s="38">
        <f t="shared" si="0"/>
        <v>5000</v>
      </c>
    </row>
    <row r="22" spans="1:12" x14ac:dyDescent="0.25">
      <c r="A22" s="38" t="s">
        <v>13</v>
      </c>
      <c r="B22" s="38">
        <v>0</v>
      </c>
      <c r="C22" s="38">
        <v>0</v>
      </c>
      <c r="D22" s="38">
        <v>25000</v>
      </c>
      <c r="E22" s="38">
        <v>0</v>
      </c>
      <c r="F22" s="38">
        <v>0</v>
      </c>
      <c r="G22" s="38">
        <v>0</v>
      </c>
      <c r="H22" s="38">
        <v>0</v>
      </c>
      <c r="I22" s="38">
        <f t="shared" si="0"/>
        <v>25000</v>
      </c>
    </row>
    <row r="23" spans="1:12" x14ac:dyDescent="0.25">
      <c r="A23" s="38" t="s">
        <v>14</v>
      </c>
      <c r="B23" s="38">
        <v>0</v>
      </c>
      <c r="C23" s="38">
        <v>0</v>
      </c>
      <c r="D23" s="38">
        <v>70000</v>
      </c>
      <c r="E23" s="38"/>
      <c r="F23" s="38">
        <v>0</v>
      </c>
      <c r="G23" s="38">
        <v>0</v>
      </c>
      <c r="H23" s="38">
        <v>0</v>
      </c>
      <c r="I23" s="38">
        <f t="shared" si="0"/>
        <v>70000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100000</v>
      </c>
      <c r="E25" s="37">
        <f t="shared" si="2"/>
        <v>0</v>
      </c>
      <c r="F25" s="37">
        <f t="shared" si="2"/>
        <v>0</v>
      </c>
      <c r="G25" s="37">
        <f t="shared" si="2"/>
        <v>0</v>
      </c>
      <c r="H25" s="37">
        <f t="shared" si="2"/>
        <v>0</v>
      </c>
      <c r="I25" s="37">
        <f t="shared" si="0"/>
        <v>100000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0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L50"/>
  <sheetViews>
    <sheetView view="pageBreakPreview" zoomScaleNormal="100" zoomScaleSheetLayoutView="100" workbookViewId="0">
      <selection activeCell="A30" sqref="A29:A30"/>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307</v>
      </c>
      <c r="B3" s="3"/>
      <c r="C3" s="3"/>
      <c r="D3" s="3"/>
      <c r="E3" s="3"/>
      <c r="F3" s="17"/>
      <c r="G3" s="17"/>
      <c r="H3" s="17"/>
      <c r="I3" s="17"/>
    </row>
    <row r="4" spans="1:12" x14ac:dyDescent="0.25">
      <c r="A4" s="3" t="s">
        <v>62</v>
      </c>
      <c r="B4" s="3"/>
      <c r="C4" s="3"/>
      <c r="D4" s="3"/>
      <c r="E4" s="3"/>
      <c r="F4" s="17"/>
      <c r="G4" s="17"/>
      <c r="H4" s="17"/>
      <c r="I4" s="17"/>
    </row>
    <row r="5" spans="1:12" x14ac:dyDescent="0.25">
      <c r="A5" s="3" t="s">
        <v>89</v>
      </c>
      <c r="B5" s="3"/>
      <c r="C5" s="3"/>
      <c r="D5" s="3"/>
      <c r="E5" s="3"/>
      <c r="F5" s="17"/>
      <c r="G5" s="17"/>
      <c r="H5" s="17"/>
      <c r="I5" s="17"/>
    </row>
    <row r="6" spans="1:12" x14ac:dyDescent="0.25">
      <c r="A6" s="3" t="s">
        <v>140</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125000</v>
      </c>
      <c r="E15" s="38">
        <v>0</v>
      </c>
      <c r="F15" s="38">
        <v>0</v>
      </c>
      <c r="G15" s="38">
        <v>0</v>
      </c>
      <c r="H15" s="38">
        <v>0</v>
      </c>
      <c r="I15" s="38">
        <f t="shared" ref="I15:I25" si="0">SUM(B15:H15)</f>
        <v>125000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125000</v>
      </c>
      <c r="E20" s="37">
        <f t="shared" si="1"/>
        <v>0</v>
      </c>
      <c r="F20" s="37">
        <f t="shared" si="1"/>
        <v>0</v>
      </c>
      <c r="G20" s="37">
        <f t="shared" si="1"/>
        <v>0</v>
      </c>
      <c r="H20" s="37">
        <f t="shared" si="1"/>
        <v>0</v>
      </c>
      <c r="I20" s="37">
        <f t="shared" si="0"/>
        <v>125000</v>
      </c>
    </row>
    <row r="21" spans="1:12" ht="15" customHeight="1" x14ac:dyDescent="0.25">
      <c r="A21" s="38" t="s">
        <v>16</v>
      </c>
      <c r="B21" s="38">
        <v>0</v>
      </c>
      <c r="C21" s="38">
        <v>0</v>
      </c>
      <c r="D21" s="38">
        <v>5000</v>
      </c>
      <c r="E21" s="38">
        <v>0</v>
      </c>
      <c r="F21" s="38">
        <v>0</v>
      </c>
      <c r="G21" s="38">
        <v>0</v>
      </c>
      <c r="H21" s="38">
        <v>0</v>
      </c>
      <c r="I21" s="38">
        <f t="shared" si="0"/>
        <v>5000</v>
      </c>
    </row>
    <row r="22" spans="1:12" x14ac:dyDescent="0.25">
      <c r="A22" s="38" t="s">
        <v>13</v>
      </c>
      <c r="B22" s="38">
        <v>0</v>
      </c>
      <c r="C22" s="38">
        <v>0</v>
      </c>
      <c r="D22" s="38">
        <v>25000</v>
      </c>
      <c r="E22" s="38">
        <v>0</v>
      </c>
      <c r="F22" s="38">
        <v>0</v>
      </c>
      <c r="G22" s="38">
        <v>0</v>
      </c>
      <c r="H22" s="38">
        <v>0</v>
      </c>
      <c r="I22" s="38">
        <f t="shared" si="0"/>
        <v>25000</v>
      </c>
    </row>
    <row r="23" spans="1:12" x14ac:dyDescent="0.25">
      <c r="A23" s="38" t="s">
        <v>14</v>
      </c>
      <c r="B23" s="38">
        <v>0</v>
      </c>
      <c r="C23" s="38">
        <v>0</v>
      </c>
      <c r="D23" s="38">
        <v>95000</v>
      </c>
      <c r="E23" s="38"/>
      <c r="F23" s="38">
        <v>0</v>
      </c>
      <c r="G23" s="38">
        <v>0</v>
      </c>
      <c r="H23" s="38">
        <v>0</v>
      </c>
      <c r="I23" s="38">
        <f t="shared" si="0"/>
        <v>95000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125000</v>
      </c>
      <c r="E25" s="37">
        <f t="shared" si="2"/>
        <v>0</v>
      </c>
      <c r="F25" s="37">
        <f t="shared" si="2"/>
        <v>0</v>
      </c>
      <c r="G25" s="37">
        <f t="shared" si="2"/>
        <v>0</v>
      </c>
      <c r="H25" s="37">
        <f t="shared" si="2"/>
        <v>0</v>
      </c>
      <c r="I25" s="37">
        <f t="shared" si="0"/>
        <v>125000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1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308</v>
      </c>
      <c r="B3" s="3"/>
      <c r="C3" s="3"/>
      <c r="D3" s="3"/>
      <c r="E3" s="3"/>
      <c r="F3" s="17"/>
      <c r="G3" s="17"/>
      <c r="H3" s="17"/>
      <c r="I3" s="17"/>
    </row>
    <row r="4" spans="1:12" x14ac:dyDescent="0.25">
      <c r="A4" s="3" t="s">
        <v>61</v>
      </c>
      <c r="B4" s="3"/>
      <c r="C4" s="3"/>
      <c r="D4" s="3"/>
      <c r="E4" s="3"/>
      <c r="F4" s="17"/>
      <c r="G4" s="17"/>
      <c r="H4" s="17"/>
      <c r="I4" s="17"/>
    </row>
    <row r="5" spans="1:12" x14ac:dyDescent="0.25">
      <c r="A5" s="3" t="s">
        <v>89</v>
      </c>
      <c r="B5" s="3"/>
      <c r="C5" s="3"/>
      <c r="D5" s="3"/>
      <c r="E5" s="3"/>
      <c r="F5" s="17"/>
      <c r="G5" s="17"/>
      <c r="H5" s="17"/>
      <c r="I5" s="17"/>
    </row>
    <row r="6" spans="1:12" x14ac:dyDescent="0.25">
      <c r="A6" s="3" t="s">
        <v>141</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100000</v>
      </c>
      <c r="E15" s="38">
        <v>0</v>
      </c>
      <c r="F15" s="38">
        <v>0</v>
      </c>
      <c r="G15" s="38">
        <v>0</v>
      </c>
      <c r="H15" s="38">
        <v>0</v>
      </c>
      <c r="I15" s="38">
        <f t="shared" ref="I15:I25" si="0">SUM(B15:H15)</f>
        <v>100000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100000</v>
      </c>
      <c r="E20" s="37">
        <f t="shared" si="1"/>
        <v>0</v>
      </c>
      <c r="F20" s="37">
        <f t="shared" si="1"/>
        <v>0</v>
      </c>
      <c r="G20" s="37">
        <f t="shared" si="1"/>
        <v>0</v>
      </c>
      <c r="H20" s="37">
        <f t="shared" si="1"/>
        <v>0</v>
      </c>
      <c r="I20" s="37">
        <f t="shared" si="0"/>
        <v>100000</v>
      </c>
    </row>
    <row r="21" spans="1:12" ht="15" customHeight="1" x14ac:dyDescent="0.25">
      <c r="A21" s="38" t="s">
        <v>16</v>
      </c>
      <c r="B21" s="38">
        <v>0</v>
      </c>
      <c r="C21" s="38">
        <v>0</v>
      </c>
      <c r="D21" s="38">
        <v>5000</v>
      </c>
      <c r="E21" s="38">
        <v>0</v>
      </c>
      <c r="F21" s="38">
        <v>0</v>
      </c>
      <c r="G21" s="38">
        <v>0</v>
      </c>
      <c r="H21" s="38">
        <v>0</v>
      </c>
      <c r="I21" s="38">
        <f t="shared" si="0"/>
        <v>5000</v>
      </c>
    </row>
    <row r="22" spans="1:12" x14ac:dyDescent="0.25">
      <c r="A22" s="38" t="s">
        <v>13</v>
      </c>
      <c r="B22" s="38">
        <v>0</v>
      </c>
      <c r="C22" s="38">
        <v>0</v>
      </c>
      <c r="D22" s="38">
        <v>25000</v>
      </c>
      <c r="E22" s="38">
        <v>0</v>
      </c>
      <c r="F22" s="38">
        <v>0</v>
      </c>
      <c r="G22" s="38">
        <v>0</v>
      </c>
      <c r="H22" s="38">
        <v>0</v>
      </c>
      <c r="I22" s="38">
        <f t="shared" si="0"/>
        <v>25000</v>
      </c>
    </row>
    <row r="23" spans="1:12" x14ac:dyDescent="0.25">
      <c r="A23" s="38" t="s">
        <v>14</v>
      </c>
      <c r="B23" s="38">
        <v>0</v>
      </c>
      <c r="C23" s="38">
        <v>0</v>
      </c>
      <c r="D23" s="38">
        <v>70000</v>
      </c>
      <c r="E23" s="38"/>
      <c r="F23" s="38">
        <v>0</v>
      </c>
      <c r="G23" s="38">
        <v>0</v>
      </c>
      <c r="H23" s="38">
        <v>0</v>
      </c>
      <c r="I23" s="38">
        <f t="shared" si="0"/>
        <v>70000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100000</v>
      </c>
      <c r="E25" s="37">
        <f t="shared" si="2"/>
        <v>0</v>
      </c>
      <c r="F25" s="37">
        <f t="shared" si="2"/>
        <v>0</v>
      </c>
      <c r="G25" s="37">
        <f t="shared" si="2"/>
        <v>0</v>
      </c>
      <c r="H25" s="37">
        <f t="shared" si="2"/>
        <v>0</v>
      </c>
      <c r="I25" s="37">
        <f t="shared" si="0"/>
        <v>100000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2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309</v>
      </c>
      <c r="B3" s="3"/>
      <c r="C3" s="3"/>
      <c r="D3" s="3"/>
      <c r="E3" s="3"/>
      <c r="F3" s="17"/>
      <c r="G3" s="17"/>
      <c r="H3" s="17"/>
      <c r="I3" s="17"/>
    </row>
    <row r="4" spans="1:12" x14ac:dyDescent="0.25">
      <c r="A4" s="3" t="s">
        <v>63</v>
      </c>
      <c r="B4" s="3"/>
      <c r="C4" s="3"/>
      <c r="D4" s="3"/>
      <c r="E4" s="3"/>
      <c r="F4" s="17"/>
      <c r="G4" s="17"/>
      <c r="H4" s="17"/>
      <c r="I4" s="17"/>
    </row>
    <row r="5" spans="1:12" x14ac:dyDescent="0.25">
      <c r="A5" s="3" t="s">
        <v>89</v>
      </c>
      <c r="B5" s="3"/>
      <c r="C5" s="3"/>
      <c r="D5" s="3"/>
      <c r="E5" s="3"/>
      <c r="F5" s="17"/>
      <c r="G5" s="17"/>
      <c r="H5" s="17"/>
      <c r="I5" s="17"/>
    </row>
    <row r="6" spans="1:12" x14ac:dyDescent="0.25">
      <c r="A6" s="3" t="s">
        <v>142</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150000</v>
      </c>
      <c r="E15" s="38">
        <v>0</v>
      </c>
      <c r="F15" s="38">
        <v>0</v>
      </c>
      <c r="G15" s="38">
        <v>0</v>
      </c>
      <c r="H15" s="38">
        <v>0</v>
      </c>
      <c r="I15" s="38">
        <f t="shared" ref="I15:I25" si="0">SUM(B15:H15)</f>
        <v>150000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150000</v>
      </c>
      <c r="E20" s="37">
        <f t="shared" si="1"/>
        <v>0</v>
      </c>
      <c r="F20" s="37">
        <f t="shared" si="1"/>
        <v>0</v>
      </c>
      <c r="G20" s="37">
        <f t="shared" si="1"/>
        <v>0</v>
      </c>
      <c r="H20" s="37">
        <f t="shared" si="1"/>
        <v>0</v>
      </c>
      <c r="I20" s="37">
        <f t="shared" si="0"/>
        <v>150000</v>
      </c>
    </row>
    <row r="21" spans="1:12" ht="15" customHeight="1" x14ac:dyDescent="0.25">
      <c r="A21" s="38" t="s">
        <v>16</v>
      </c>
      <c r="B21" s="38">
        <v>0</v>
      </c>
      <c r="C21" s="38">
        <v>0</v>
      </c>
      <c r="D21" s="38">
        <v>10000</v>
      </c>
      <c r="E21" s="38">
        <v>0</v>
      </c>
      <c r="F21" s="38">
        <v>0</v>
      </c>
      <c r="G21" s="38">
        <v>0</v>
      </c>
      <c r="H21" s="38">
        <v>0</v>
      </c>
      <c r="I21" s="38">
        <f t="shared" si="0"/>
        <v>10000</v>
      </c>
    </row>
    <row r="22" spans="1:12" x14ac:dyDescent="0.25">
      <c r="A22" s="38" t="s">
        <v>13</v>
      </c>
      <c r="B22" s="38">
        <v>0</v>
      </c>
      <c r="C22" s="38">
        <v>0</v>
      </c>
      <c r="D22" s="38">
        <v>30000</v>
      </c>
      <c r="E22" s="38">
        <v>0</v>
      </c>
      <c r="F22" s="38">
        <v>0</v>
      </c>
      <c r="G22" s="38">
        <v>0</v>
      </c>
      <c r="H22" s="38">
        <v>0</v>
      </c>
      <c r="I22" s="38">
        <f t="shared" si="0"/>
        <v>30000</v>
      </c>
    </row>
    <row r="23" spans="1:12" x14ac:dyDescent="0.25">
      <c r="A23" s="38" t="s">
        <v>14</v>
      </c>
      <c r="B23" s="38">
        <v>0</v>
      </c>
      <c r="C23" s="38">
        <v>0</v>
      </c>
      <c r="D23" s="38">
        <v>110000</v>
      </c>
      <c r="E23" s="38"/>
      <c r="F23" s="38">
        <v>0</v>
      </c>
      <c r="G23" s="38">
        <v>0</v>
      </c>
      <c r="H23" s="38">
        <v>0</v>
      </c>
      <c r="I23" s="38">
        <f t="shared" si="0"/>
        <v>110000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150000</v>
      </c>
      <c r="E25" s="37">
        <f t="shared" si="2"/>
        <v>0</v>
      </c>
      <c r="F25" s="37">
        <f t="shared" si="2"/>
        <v>0</v>
      </c>
      <c r="G25" s="37">
        <f t="shared" si="2"/>
        <v>0</v>
      </c>
      <c r="H25" s="37">
        <f t="shared" si="2"/>
        <v>0</v>
      </c>
      <c r="I25" s="37">
        <f t="shared" si="0"/>
        <v>150000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3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D1" s="16"/>
      <c r="F1" s="16"/>
      <c r="G1" s="16"/>
      <c r="H1" s="16"/>
      <c r="I1" s="16"/>
    </row>
    <row r="2" spans="1:12" ht="15.75" x14ac:dyDescent="0.25">
      <c r="A2" s="20" t="s">
        <v>281</v>
      </c>
      <c r="B2" s="6"/>
      <c r="C2" s="6"/>
      <c r="D2" s="6"/>
      <c r="F2" s="17"/>
      <c r="G2" s="17"/>
      <c r="H2" s="17"/>
      <c r="I2" s="17"/>
    </row>
    <row r="3" spans="1:12" ht="15.75" x14ac:dyDescent="0.25">
      <c r="A3" s="20" t="s">
        <v>310</v>
      </c>
      <c r="B3" s="3"/>
      <c r="C3" s="3"/>
      <c r="D3" s="3"/>
      <c r="E3" s="3"/>
      <c r="F3" s="17"/>
      <c r="G3" s="17"/>
      <c r="H3" s="17"/>
      <c r="I3" s="17"/>
    </row>
    <row r="4" spans="1:12" x14ac:dyDescent="0.25">
      <c r="A4" s="3" t="s">
        <v>63</v>
      </c>
      <c r="B4" s="3"/>
      <c r="C4" s="3"/>
      <c r="D4" s="3"/>
      <c r="E4" s="3"/>
      <c r="F4" s="17"/>
      <c r="G4" s="17"/>
      <c r="H4" s="17"/>
      <c r="I4" s="17"/>
    </row>
    <row r="5" spans="1:12" x14ac:dyDescent="0.25">
      <c r="A5" s="3" t="s">
        <v>89</v>
      </c>
      <c r="B5" s="3"/>
      <c r="C5" s="3"/>
      <c r="D5" s="3"/>
      <c r="E5" s="3"/>
      <c r="F5" s="17"/>
      <c r="G5" s="17"/>
      <c r="H5" s="17"/>
      <c r="I5" s="17"/>
    </row>
    <row r="6" spans="1:12" x14ac:dyDescent="0.25">
      <c r="A6" s="3" t="s">
        <v>143</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150000</v>
      </c>
      <c r="E15" s="38">
        <v>0</v>
      </c>
      <c r="F15" s="38">
        <v>0</v>
      </c>
      <c r="G15" s="38">
        <v>0</v>
      </c>
      <c r="H15" s="38">
        <v>0</v>
      </c>
      <c r="I15" s="38">
        <f t="shared" ref="I15:I25" si="0">SUM(B15:H15)</f>
        <v>150000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150000</v>
      </c>
      <c r="E20" s="37">
        <f t="shared" si="1"/>
        <v>0</v>
      </c>
      <c r="F20" s="37">
        <f t="shared" si="1"/>
        <v>0</v>
      </c>
      <c r="G20" s="37">
        <f t="shared" si="1"/>
        <v>0</v>
      </c>
      <c r="H20" s="37">
        <f t="shared" si="1"/>
        <v>0</v>
      </c>
      <c r="I20" s="37">
        <f t="shared" si="0"/>
        <v>150000</v>
      </c>
    </row>
    <row r="21" spans="1:12" ht="15" customHeight="1" x14ac:dyDescent="0.25">
      <c r="A21" s="38" t="s">
        <v>16</v>
      </c>
      <c r="B21" s="38">
        <v>0</v>
      </c>
      <c r="C21" s="38">
        <v>0</v>
      </c>
      <c r="D21" s="38">
        <v>10000</v>
      </c>
      <c r="E21" s="38">
        <v>0</v>
      </c>
      <c r="F21" s="38">
        <v>0</v>
      </c>
      <c r="G21" s="38">
        <v>0</v>
      </c>
      <c r="H21" s="38">
        <v>0</v>
      </c>
      <c r="I21" s="38">
        <f t="shared" si="0"/>
        <v>10000</v>
      </c>
    </row>
    <row r="22" spans="1:12" x14ac:dyDescent="0.25">
      <c r="A22" s="38" t="s">
        <v>13</v>
      </c>
      <c r="B22" s="38">
        <v>0</v>
      </c>
      <c r="C22" s="38">
        <v>0</v>
      </c>
      <c r="D22" s="38">
        <v>30000</v>
      </c>
      <c r="E22" s="38">
        <v>0</v>
      </c>
      <c r="F22" s="38">
        <v>0</v>
      </c>
      <c r="G22" s="38">
        <v>0</v>
      </c>
      <c r="H22" s="38">
        <v>0</v>
      </c>
      <c r="I22" s="38">
        <f t="shared" si="0"/>
        <v>30000</v>
      </c>
    </row>
    <row r="23" spans="1:12" x14ac:dyDescent="0.25">
      <c r="A23" s="38" t="s">
        <v>14</v>
      </c>
      <c r="B23" s="38">
        <v>0</v>
      </c>
      <c r="C23" s="38">
        <v>0</v>
      </c>
      <c r="D23" s="38">
        <v>110000</v>
      </c>
      <c r="E23" s="38"/>
      <c r="F23" s="38">
        <v>0</v>
      </c>
      <c r="G23" s="38">
        <v>0</v>
      </c>
      <c r="H23" s="38">
        <v>0</v>
      </c>
      <c r="I23" s="38">
        <f t="shared" si="0"/>
        <v>110000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150000</v>
      </c>
      <c r="E25" s="37">
        <f t="shared" si="2"/>
        <v>0</v>
      </c>
      <c r="F25" s="37">
        <f t="shared" si="2"/>
        <v>0</v>
      </c>
      <c r="G25" s="37">
        <f t="shared" si="2"/>
        <v>0</v>
      </c>
      <c r="H25" s="37">
        <f t="shared" si="2"/>
        <v>0</v>
      </c>
      <c r="I25" s="37">
        <f t="shared" si="0"/>
        <v>150000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4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311</v>
      </c>
      <c r="B3" s="3"/>
      <c r="C3" s="3"/>
      <c r="D3" s="3"/>
      <c r="E3" s="3"/>
      <c r="F3" s="17"/>
      <c r="G3" s="17"/>
      <c r="H3" s="17"/>
      <c r="I3" s="17"/>
    </row>
    <row r="4" spans="1:12" x14ac:dyDescent="0.25">
      <c r="A4" s="3" t="s">
        <v>64</v>
      </c>
      <c r="B4" s="3"/>
      <c r="C4" s="3"/>
      <c r="D4" s="3"/>
      <c r="E4" s="3"/>
      <c r="F4" s="17"/>
      <c r="G4" s="17"/>
      <c r="H4" s="17"/>
      <c r="I4" s="17"/>
    </row>
    <row r="5" spans="1:12" x14ac:dyDescent="0.25">
      <c r="A5" s="3" t="s">
        <v>89</v>
      </c>
      <c r="B5" s="3"/>
      <c r="C5" s="3"/>
      <c r="D5" s="3"/>
      <c r="E5" s="3"/>
      <c r="F5" s="17"/>
      <c r="G5" s="17"/>
      <c r="H5" s="17"/>
      <c r="I5" s="17"/>
    </row>
    <row r="6" spans="1:12" x14ac:dyDescent="0.25">
      <c r="A6" s="3" t="s">
        <v>144</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175000</v>
      </c>
      <c r="E15" s="38">
        <v>0</v>
      </c>
      <c r="F15" s="38">
        <v>0</v>
      </c>
      <c r="G15" s="38">
        <v>0</v>
      </c>
      <c r="H15" s="38">
        <v>0</v>
      </c>
      <c r="I15" s="38">
        <f t="shared" ref="I15:I25" si="0">SUM(B15:H15)</f>
        <v>175000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175000</v>
      </c>
      <c r="E20" s="37">
        <f t="shared" si="1"/>
        <v>0</v>
      </c>
      <c r="F20" s="37">
        <f t="shared" si="1"/>
        <v>0</v>
      </c>
      <c r="G20" s="37">
        <f t="shared" si="1"/>
        <v>0</v>
      </c>
      <c r="H20" s="37">
        <f t="shared" si="1"/>
        <v>0</v>
      </c>
      <c r="I20" s="37">
        <f t="shared" si="0"/>
        <v>175000</v>
      </c>
    </row>
    <row r="21" spans="1:12" ht="15" customHeight="1" x14ac:dyDescent="0.25">
      <c r="A21" s="38" t="s">
        <v>16</v>
      </c>
      <c r="B21" s="38">
        <v>0</v>
      </c>
      <c r="C21" s="38">
        <v>0</v>
      </c>
      <c r="D21" s="38">
        <v>10000</v>
      </c>
      <c r="E21" s="38">
        <v>0</v>
      </c>
      <c r="F21" s="38">
        <v>0</v>
      </c>
      <c r="G21" s="38">
        <v>0</v>
      </c>
      <c r="H21" s="38">
        <v>0</v>
      </c>
      <c r="I21" s="38">
        <f t="shared" si="0"/>
        <v>10000</v>
      </c>
    </row>
    <row r="22" spans="1:12" x14ac:dyDescent="0.25">
      <c r="A22" s="38" t="s">
        <v>13</v>
      </c>
      <c r="B22" s="38">
        <v>0</v>
      </c>
      <c r="C22" s="38">
        <v>0</v>
      </c>
      <c r="D22" s="38">
        <v>40000</v>
      </c>
      <c r="E22" s="38">
        <v>0</v>
      </c>
      <c r="F22" s="38">
        <v>0</v>
      </c>
      <c r="G22" s="38">
        <v>0</v>
      </c>
      <c r="H22" s="38">
        <v>0</v>
      </c>
      <c r="I22" s="38">
        <f t="shared" si="0"/>
        <v>40000</v>
      </c>
    </row>
    <row r="23" spans="1:12" x14ac:dyDescent="0.25">
      <c r="A23" s="38" t="s">
        <v>14</v>
      </c>
      <c r="B23" s="38">
        <v>0</v>
      </c>
      <c r="C23" s="38">
        <v>0</v>
      </c>
      <c r="D23" s="38">
        <v>125000</v>
      </c>
      <c r="E23" s="38"/>
      <c r="F23" s="38">
        <v>0</v>
      </c>
      <c r="G23" s="38">
        <v>0</v>
      </c>
      <c r="H23" s="38">
        <v>0</v>
      </c>
      <c r="I23" s="38">
        <f t="shared" si="0"/>
        <v>125000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175000</v>
      </c>
      <c r="E25" s="37">
        <f t="shared" si="2"/>
        <v>0</v>
      </c>
      <c r="F25" s="37">
        <f t="shared" si="2"/>
        <v>0</v>
      </c>
      <c r="G25" s="37">
        <f t="shared" si="2"/>
        <v>0</v>
      </c>
      <c r="H25" s="37">
        <f t="shared" si="2"/>
        <v>0</v>
      </c>
      <c r="I25" s="37">
        <f t="shared" si="0"/>
        <v>175000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5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312</v>
      </c>
      <c r="B3" s="3"/>
      <c r="C3" s="3"/>
      <c r="D3" s="3"/>
      <c r="E3" s="3"/>
      <c r="F3" s="17"/>
      <c r="G3" s="17"/>
      <c r="H3" s="17"/>
      <c r="I3" s="17"/>
    </row>
    <row r="4" spans="1:12" x14ac:dyDescent="0.25">
      <c r="A4" s="3" t="s">
        <v>61</v>
      </c>
      <c r="B4" s="3"/>
      <c r="C4" s="3"/>
      <c r="D4" s="3"/>
      <c r="E4" s="3"/>
      <c r="F4" s="17"/>
      <c r="G4" s="17"/>
      <c r="H4" s="17"/>
      <c r="I4" s="17"/>
    </row>
    <row r="5" spans="1:12" x14ac:dyDescent="0.25">
      <c r="A5" s="3" t="s">
        <v>89</v>
      </c>
      <c r="B5" s="3"/>
      <c r="C5" s="3"/>
      <c r="D5" s="3"/>
      <c r="E5" s="3"/>
      <c r="F5" s="17"/>
      <c r="G5" s="17"/>
      <c r="H5" s="17"/>
      <c r="I5" s="17"/>
    </row>
    <row r="6" spans="1:12" x14ac:dyDescent="0.25">
      <c r="A6" s="3" t="s">
        <v>145</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100000</v>
      </c>
      <c r="C15" s="38"/>
      <c r="D15" s="38"/>
      <c r="E15" s="38">
        <v>0</v>
      </c>
      <c r="F15" s="38">
        <v>0</v>
      </c>
      <c r="G15" s="38">
        <v>0</v>
      </c>
      <c r="H15" s="38">
        <v>0</v>
      </c>
      <c r="I15" s="38">
        <f t="shared" ref="I15:I25" si="0">SUM(B15:H15)</f>
        <v>100000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100000</v>
      </c>
      <c r="C20" s="37">
        <f t="shared" si="1"/>
        <v>0</v>
      </c>
      <c r="D20" s="37">
        <f t="shared" si="1"/>
        <v>0</v>
      </c>
      <c r="E20" s="37">
        <f t="shared" si="1"/>
        <v>0</v>
      </c>
      <c r="F20" s="37">
        <f t="shared" si="1"/>
        <v>0</v>
      </c>
      <c r="G20" s="37">
        <f t="shared" si="1"/>
        <v>0</v>
      </c>
      <c r="H20" s="37">
        <f t="shared" si="1"/>
        <v>0</v>
      </c>
      <c r="I20" s="37">
        <f t="shared" si="0"/>
        <v>100000</v>
      </c>
    </row>
    <row r="21" spans="1:12" ht="15" customHeight="1" x14ac:dyDescent="0.25">
      <c r="A21" s="38" t="s">
        <v>16</v>
      </c>
      <c r="B21" s="38">
        <v>0</v>
      </c>
      <c r="C21" s="38">
        <v>0</v>
      </c>
      <c r="D21" s="38"/>
      <c r="E21" s="38">
        <v>0</v>
      </c>
      <c r="F21" s="38">
        <v>0</v>
      </c>
      <c r="G21" s="38">
        <v>0</v>
      </c>
      <c r="H21" s="38">
        <v>0</v>
      </c>
      <c r="I21" s="38">
        <f t="shared" si="0"/>
        <v>0</v>
      </c>
    </row>
    <row r="22" spans="1:12" x14ac:dyDescent="0.25">
      <c r="A22" s="38" t="s">
        <v>13</v>
      </c>
      <c r="B22" s="38">
        <v>0</v>
      </c>
      <c r="C22" s="38">
        <v>10000</v>
      </c>
      <c r="D22" s="38">
        <v>10000</v>
      </c>
      <c r="E22" s="38">
        <v>0</v>
      </c>
      <c r="F22" s="38">
        <v>0</v>
      </c>
      <c r="G22" s="38">
        <v>0</v>
      </c>
      <c r="H22" s="38">
        <v>0</v>
      </c>
      <c r="I22" s="38">
        <f t="shared" si="0"/>
        <v>20000</v>
      </c>
    </row>
    <row r="23" spans="1:12" x14ac:dyDescent="0.25">
      <c r="A23" s="38" t="s">
        <v>14</v>
      </c>
      <c r="B23" s="38">
        <v>0</v>
      </c>
      <c r="C23" s="38"/>
      <c r="D23" s="38">
        <v>80000</v>
      </c>
      <c r="E23" s="38"/>
      <c r="F23" s="38">
        <v>0</v>
      </c>
      <c r="G23" s="38">
        <v>0</v>
      </c>
      <c r="H23" s="38">
        <v>0</v>
      </c>
      <c r="I23" s="38">
        <f t="shared" si="0"/>
        <v>80000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10000</v>
      </c>
      <c r="D25" s="37">
        <f t="shared" si="2"/>
        <v>90000</v>
      </c>
      <c r="E25" s="37">
        <f t="shared" si="2"/>
        <v>0</v>
      </c>
      <c r="F25" s="37">
        <f t="shared" si="2"/>
        <v>0</v>
      </c>
      <c r="G25" s="37">
        <f t="shared" si="2"/>
        <v>0</v>
      </c>
      <c r="H25" s="37">
        <f t="shared" si="2"/>
        <v>0</v>
      </c>
      <c r="I25" s="37">
        <f t="shared" si="0"/>
        <v>100000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6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313</v>
      </c>
      <c r="B3" s="3"/>
      <c r="C3" s="3"/>
      <c r="D3" s="3"/>
      <c r="E3" s="3"/>
      <c r="F3" s="17"/>
      <c r="G3" s="17"/>
      <c r="H3" s="17"/>
      <c r="I3" s="17"/>
    </row>
    <row r="4" spans="1:12" x14ac:dyDescent="0.25">
      <c r="A4" s="3" t="s">
        <v>61</v>
      </c>
      <c r="B4" s="3"/>
      <c r="C4" s="3"/>
      <c r="D4" s="3"/>
      <c r="E4" s="3"/>
      <c r="F4" s="17"/>
      <c r="G4" s="17"/>
      <c r="H4" s="17"/>
      <c r="I4" s="17"/>
    </row>
    <row r="5" spans="1:12" x14ac:dyDescent="0.25">
      <c r="A5" s="3" t="s">
        <v>89</v>
      </c>
      <c r="B5" s="3"/>
      <c r="C5" s="3"/>
      <c r="D5" s="3"/>
      <c r="E5" s="3"/>
      <c r="F5" s="17"/>
      <c r="G5" s="17"/>
      <c r="H5" s="17"/>
      <c r="I5" s="17"/>
    </row>
    <row r="6" spans="1:12" x14ac:dyDescent="0.25">
      <c r="A6" s="3" t="s">
        <v>146</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100000</v>
      </c>
      <c r="E15" s="38">
        <v>0</v>
      </c>
      <c r="F15" s="38">
        <v>0</v>
      </c>
      <c r="G15" s="38">
        <v>0</v>
      </c>
      <c r="H15" s="38">
        <v>0</v>
      </c>
      <c r="I15" s="38">
        <f t="shared" ref="I15:I25" si="0">SUM(B15:H15)</f>
        <v>100000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100000</v>
      </c>
      <c r="E20" s="37">
        <f t="shared" si="1"/>
        <v>0</v>
      </c>
      <c r="F20" s="37">
        <f t="shared" si="1"/>
        <v>0</v>
      </c>
      <c r="G20" s="37">
        <f t="shared" si="1"/>
        <v>0</v>
      </c>
      <c r="H20" s="37">
        <f t="shared" si="1"/>
        <v>0</v>
      </c>
      <c r="I20" s="37">
        <f t="shared" si="0"/>
        <v>100000</v>
      </c>
    </row>
    <row r="21" spans="1:12" ht="15" customHeight="1" x14ac:dyDescent="0.25">
      <c r="A21" s="38" t="s">
        <v>16</v>
      </c>
      <c r="B21" s="38">
        <v>0</v>
      </c>
      <c r="C21" s="38">
        <v>0</v>
      </c>
      <c r="D21" s="38">
        <v>5000</v>
      </c>
      <c r="E21" s="38">
        <v>0</v>
      </c>
      <c r="F21" s="38">
        <v>0</v>
      </c>
      <c r="G21" s="38">
        <v>0</v>
      </c>
      <c r="H21" s="38">
        <v>0</v>
      </c>
      <c r="I21" s="38">
        <f t="shared" si="0"/>
        <v>5000</v>
      </c>
    </row>
    <row r="22" spans="1:12" x14ac:dyDescent="0.25">
      <c r="A22" s="38" t="s">
        <v>13</v>
      </c>
      <c r="B22" s="38">
        <v>0</v>
      </c>
      <c r="C22" s="38">
        <v>0</v>
      </c>
      <c r="D22" s="38">
        <v>25000</v>
      </c>
      <c r="E22" s="38">
        <v>0</v>
      </c>
      <c r="F22" s="38">
        <v>0</v>
      </c>
      <c r="G22" s="38">
        <v>0</v>
      </c>
      <c r="H22" s="38">
        <v>0</v>
      </c>
      <c r="I22" s="38">
        <f t="shared" si="0"/>
        <v>25000</v>
      </c>
    </row>
    <row r="23" spans="1:12" x14ac:dyDescent="0.25">
      <c r="A23" s="38" t="s">
        <v>14</v>
      </c>
      <c r="B23" s="38">
        <v>0</v>
      </c>
      <c r="C23" s="38">
        <v>0</v>
      </c>
      <c r="D23" s="38">
        <v>70000</v>
      </c>
      <c r="E23" s="38"/>
      <c r="F23" s="38">
        <v>0</v>
      </c>
      <c r="G23" s="38">
        <v>0</v>
      </c>
      <c r="H23" s="38">
        <v>0</v>
      </c>
      <c r="I23" s="38">
        <f t="shared" si="0"/>
        <v>70000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100000</v>
      </c>
      <c r="E25" s="37">
        <f t="shared" si="2"/>
        <v>0</v>
      </c>
      <c r="F25" s="37">
        <f t="shared" si="2"/>
        <v>0</v>
      </c>
      <c r="G25" s="37">
        <f t="shared" si="2"/>
        <v>0</v>
      </c>
      <c r="H25" s="37">
        <f t="shared" si="2"/>
        <v>0</v>
      </c>
      <c r="I25" s="37">
        <f t="shared" si="0"/>
        <v>100000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7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314</v>
      </c>
      <c r="B3" s="3"/>
      <c r="C3" s="3"/>
      <c r="D3" s="3"/>
      <c r="E3" s="3"/>
      <c r="F3" s="17"/>
      <c r="G3" s="17"/>
      <c r="H3" s="17"/>
      <c r="I3" s="17"/>
    </row>
    <row r="4" spans="1:12" x14ac:dyDescent="0.25">
      <c r="A4" s="3" t="s">
        <v>61</v>
      </c>
      <c r="B4" s="3"/>
      <c r="C4" s="3"/>
      <c r="D4" s="3"/>
      <c r="E4" s="3"/>
      <c r="F4" s="17"/>
      <c r="G4" s="17"/>
      <c r="H4" s="17"/>
      <c r="I4" s="17"/>
    </row>
    <row r="5" spans="1:12" x14ac:dyDescent="0.25">
      <c r="A5" s="3" t="s">
        <v>89</v>
      </c>
      <c r="B5" s="3"/>
      <c r="C5" s="3"/>
      <c r="D5" s="3"/>
      <c r="E5" s="3"/>
      <c r="F5" s="17"/>
      <c r="G5" s="17"/>
      <c r="H5" s="17"/>
      <c r="I5" s="17"/>
    </row>
    <row r="6" spans="1:12" x14ac:dyDescent="0.25">
      <c r="A6" s="3" t="s">
        <v>147</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100000</v>
      </c>
      <c r="E15" s="38">
        <v>0</v>
      </c>
      <c r="F15" s="38">
        <v>0</v>
      </c>
      <c r="G15" s="38">
        <v>0</v>
      </c>
      <c r="H15" s="38">
        <v>0</v>
      </c>
      <c r="I15" s="38">
        <f t="shared" ref="I15:I25" si="0">SUM(B15:H15)</f>
        <v>100000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100000</v>
      </c>
      <c r="E20" s="37">
        <f t="shared" si="1"/>
        <v>0</v>
      </c>
      <c r="F20" s="37">
        <f t="shared" si="1"/>
        <v>0</v>
      </c>
      <c r="G20" s="37">
        <f t="shared" si="1"/>
        <v>0</v>
      </c>
      <c r="H20" s="37">
        <f t="shared" si="1"/>
        <v>0</v>
      </c>
      <c r="I20" s="37">
        <f t="shared" si="0"/>
        <v>100000</v>
      </c>
    </row>
    <row r="21" spans="1:12" ht="15" customHeight="1" x14ac:dyDescent="0.25">
      <c r="A21" s="38" t="s">
        <v>16</v>
      </c>
      <c r="B21" s="38">
        <v>0</v>
      </c>
      <c r="C21" s="38">
        <v>0</v>
      </c>
      <c r="D21" s="38">
        <v>5000</v>
      </c>
      <c r="E21" s="38">
        <v>0</v>
      </c>
      <c r="F21" s="38">
        <v>0</v>
      </c>
      <c r="G21" s="38">
        <v>0</v>
      </c>
      <c r="H21" s="38">
        <v>0</v>
      </c>
      <c r="I21" s="38">
        <f t="shared" si="0"/>
        <v>5000</v>
      </c>
    </row>
    <row r="22" spans="1:12" x14ac:dyDescent="0.25">
      <c r="A22" s="38" t="s">
        <v>13</v>
      </c>
      <c r="B22" s="38">
        <v>0</v>
      </c>
      <c r="C22" s="38">
        <v>0</v>
      </c>
      <c r="D22" s="38">
        <v>25000</v>
      </c>
      <c r="E22" s="38">
        <v>0</v>
      </c>
      <c r="F22" s="38">
        <v>0</v>
      </c>
      <c r="G22" s="38">
        <v>0</v>
      </c>
      <c r="H22" s="38">
        <v>0</v>
      </c>
      <c r="I22" s="38">
        <f t="shared" si="0"/>
        <v>25000</v>
      </c>
    </row>
    <row r="23" spans="1:12" x14ac:dyDescent="0.25">
      <c r="A23" s="38" t="s">
        <v>14</v>
      </c>
      <c r="B23" s="38">
        <v>0</v>
      </c>
      <c r="C23" s="38">
        <v>0</v>
      </c>
      <c r="D23" s="38">
        <v>70000</v>
      </c>
      <c r="E23" s="38"/>
      <c r="F23" s="38">
        <v>0</v>
      </c>
      <c r="G23" s="38">
        <v>0</v>
      </c>
      <c r="H23" s="38">
        <v>0</v>
      </c>
      <c r="I23" s="38">
        <f t="shared" si="0"/>
        <v>70000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100000</v>
      </c>
      <c r="E25" s="37">
        <f t="shared" si="2"/>
        <v>0</v>
      </c>
      <c r="F25" s="37">
        <f t="shared" si="2"/>
        <v>0</v>
      </c>
      <c r="G25" s="37">
        <f t="shared" si="2"/>
        <v>0</v>
      </c>
      <c r="H25" s="37">
        <f t="shared" si="2"/>
        <v>0</v>
      </c>
      <c r="I25" s="37">
        <f t="shared" si="0"/>
        <v>100000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8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4"/>
  <sheetViews>
    <sheetView view="pageBreakPreview" zoomScaleNormal="100" zoomScaleSheetLayoutView="100" workbookViewId="0">
      <selection activeCell="Q30" sqref="Q30"/>
    </sheetView>
  </sheetViews>
  <sheetFormatPr defaultColWidth="8.85546875"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255</v>
      </c>
      <c r="B2" s="6"/>
      <c r="D2" s="6"/>
      <c r="E2" s="6"/>
      <c r="F2" s="17"/>
      <c r="G2" s="17"/>
      <c r="H2" s="17"/>
      <c r="I2" s="17"/>
    </row>
    <row r="3" spans="1:12" ht="15.75" x14ac:dyDescent="0.25">
      <c r="A3" s="20" t="s">
        <v>261</v>
      </c>
      <c r="B3" s="3"/>
      <c r="C3" s="3"/>
      <c r="D3" s="3"/>
      <c r="E3" s="3"/>
      <c r="F3" s="17"/>
      <c r="G3" s="17"/>
      <c r="H3" s="17"/>
      <c r="I3" s="17"/>
    </row>
    <row r="4" spans="1:12" x14ac:dyDescent="0.25">
      <c r="A4" s="3" t="s">
        <v>203</v>
      </c>
      <c r="B4" s="3"/>
      <c r="C4" s="3"/>
      <c r="D4" s="3"/>
      <c r="E4" s="3"/>
      <c r="F4" s="17"/>
      <c r="G4" s="17"/>
      <c r="H4" s="17"/>
      <c r="I4" s="17"/>
    </row>
    <row r="5" spans="1:12" x14ac:dyDescent="0.25">
      <c r="A5" s="3" t="s">
        <v>79</v>
      </c>
      <c r="B5" s="3"/>
      <c r="C5" s="3"/>
      <c r="D5" s="3"/>
      <c r="E5" s="3"/>
      <c r="F5" s="17"/>
      <c r="G5" s="17"/>
      <c r="H5" s="17"/>
      <c r="I5" s="17"/>
    </row>
    <row r="6" spans="1:12" x14ac:dyDescent="0.25">
      <c r="A6" s="3" t="s">
        <v>80</v>
      </c>
      <c r="B6" s="3"/>
      <c r="C6" s="3"/>
      <c r="D6" s="3"/>
      <c r="E6" s="3"/>
      <c r="F6" s="17"/>
      <c r="G6" s="17"/>
      <c r="H6" s="17"/>
      <c r="I6" s="17"/>
    </row>
    <row r="7" spans="1:12" x14ac:dyDescent="0.25">
      <c r="A7" s="7" t="s">
        <v>9</v>
      </c>
      <c r="B7" s="6"/>
      <c r="C7" s="3"/>
      <c r="D7" s="3"/>
      <c r="E7" s="3"/>
      <c r="F7" s="17"/>
      <c r="G7" s="17"/>
      <c r="H7" s="17"/>
      <c r="I7" s="17"/>
    </row>
    <row r="8" spans="1:12" x14ac:dyDescent="0.25">
      <c r="A8" s="51" t="s">
        <v>373</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32.25"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60</v>
      </c>
      <c r="B15" s="38">
        <v>150599</v>
      </c>
      <c r="C15" s="38">
        <v>0</v>
      </c>
      <c r="D15" s="38">
        <v>0</v>
      </c>
      <c r="E15" s="38">
        <v>0</v>
      </c>
      <c r="F15" s="38">
        <v>0</v>
      </c>
      <c r="G15" s="38">
        <v>0</v>
      </c>
      <c r="H15" s="38">
        <v>0</v>
      </c>
      <c r="I15" s="38">
        <f t="shared" ref="I15:I25" si="0">SUM(B15:H15)</f>
        <v>150599</v>
      </c>
      <c r="K15" s="4"/>
    </row>
    <row r="16" spans="1:12" x14ac:dyDescent="0.25">
      <c r="A16" s="38" t="s">
        <v>23</v>
      </c>
      <c r="B16" s="38">
        <v>0</v>
      </c>
      <c r="C16" s="38">
        <v>0</v>
      </c>
      <c r="D16" s="38">
        <v>0</v>
      </c>
      <c r="E16" s="38">
        <v>0</v>
      </c>
      <c r="F16" s="38">
        <v>0</v>
      </c>
      <c r="G16" s="38">
        <v>0</v>
      </c>
      <c r="H16" s="38">
        <v>0</v>
      </c>
      <c r="I16" s="38">
        <f t="shared" si="0"/>
        <v>0</v>
      </c>
      <c r="K16" s="4">
        <f>I20-I25</f>
        <v>0</v>
      </c>
      <c r="L16" t="s">
        <v>7</v>
      </c>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286640</v>
      </c>
      <c r="C18" s="38">
        <v>0</v>
      </c>
      <c r="D18" s="38">
        <v>0</v>
      </c>
      <c r="E18" s="38">
        <v>0</v>
      </c>
      <c r="F18" s="38">
        <v>0</v>
      </c>
      <c r="G18" s="38">
        <v>0</v>
      </c>
      <c r="H18" s="38">
        <v>0</v>
      </c>
      <c r="I18" s="38">
        <f t="shared" si="0"/>
        <v>286640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437239</v>
      </c>
      <c r="C20" s="37">
        <f t="shared" si="1"/>
        <v>0</v>
      </c>
      <c r="D20" s="37">
        <f t="shared" si="1"/>
        <v>0</v>
      </c>
      <c r="E20" s="37">
        <f t="shared" si="1"/>
        <v>0</v>
      </c>
      <c r="F20" s="37">
        <f t="shared" si="1"/>
        <v>0</v>
      </c>
      <c r="G20" s="37">
        <f t="shared" si="1"/>
        <v>0</v>
      </c>
      <c r="H20" s="37">
        <f t="shared" si="1"/>
        <v>0</v>
      </c>
      <c r="I20" s="37">
        <f t="shared" si="0"/>
        <v>437239</v>
      </c>
    </row>
    <row r="21" spans="1:11" ht="15" customHeight="1" x14ac:dyDescent="0.25">
      <c r="A21" s="38" t="s">
        <v>16</v>
      </c>
      <c r="B21" s="38">
        <v>0</v>
      </c>
      <c r="C21" s="38">
        <v>0</v>
      </c>
      <c r="D21" s="38">
        <v>0</v>
      </c>
      <c r="E21" s="38">
        <v>0</v>
      </c>
      <c r="F21" s="38">
        <v>0</v>
      </c>
      <c r="G21" s="38">
        <v>0</v>
      </c>
      <c r="H21" s="38">
        <v>0</v>
      </c>
      <c r="I21" s="38">
        <f t="shared" si="0"/>
        <v>0</v>
      </c>
    </row>
    <row r="22" spans="1:11" x14ac:dyDescent="0.25">
      <c r="A22" s="38" t="s">
        <v>13</v>
      </c>
      <c r="B22" s="38">
        <v>31991</v>
      </c>
      <c r="C22" s="38">
        <v>5968</v>
      </c>
      <c r="D22" s="38">
        <v>0</v>
      </c>
      <c r="E22" s="38">
        <v>0</v>
      </c>
      <c r="F22" s="38">
        <v>0</v>
      </c>
      <c r="G22" s="38">
        <v>0</v>
      </c>
      <c r="H22" s="38">
        <v>0</v>
      </c>
      <c r="I22" s="38">
        <f t="shared" si="0"/>
        <v>37959</v>
      </c>
    </row>
    <row r="23" spans="1:11" x14ac:dyDescent="0.25">
      <c r="A23" s="38" t="s">
        <v>14</v>
      </c>
      <c r="B23" s="38">
        <v>0</v>
      </c>
      <c r="C23" s="38">
        <v>0</v>
      </c>
      <c r="D23" s="38">
        <v>399280</v>
      </c>
      <c r="E23" s="38">
        <v>0</v>
      </c>
      <c r="F23" s="38">
        <v>0</v>
      </c>
      <c r="G23" s="38">
        <v>0</v>
      </c>
      <c r="H23" s="38">
        <v>0</v>
      </c>
      <c r="I23" s="38">
        <f t="shared" si="0"/>
        <v>399280</v>
      </c>
    </row>
    <row r="24" spans="1:11" x14ac:dyDescent="0.25">
      <c r="A24" s="38" t="s">
        <v>15</v>
      </c>
      <c r="B24" s="38">
        <v>0</v>
      </c>
      <c r="C24" s="38">
        <v>0</v>
      </c>
      <c r="D24" s="38">
        <v>0</v>
      </c>
      <c r="E24" s="38">
        <v>0</v>
      </c>
      <c r="F24" s="38">
        <v>0</v>
      </c>
      <c r="G24" s="38">
        <v>0</v>
      </c>
      <c r="H24" s="38">
        <v>0</v>
      </c>
      <c r="I24" s="38">
        <f t="shared" si="0"/>
        <v>0</v>
      </c>
    </row>
    <row r="25" spans="1:11" s="35" customFormat="1" x14ac:dyDescent="0.25">
      <c r="A25" s="36" t="s">
        <v>0</v>
      </c>
      <c r="B25" s="37">
        <f t="shared" ref="B25:H25" si="2">SUM(B21:B24)</f>
        <v>31991</v>
      </c>
      <c r="C25" s="37">
        <f t="shared" si="2"/>
        <v>5968</v>
      </c>
      <c r="D25" s="37">
        <f t="shared" si="2"/>
        <v>399280</v>
      </c>
      <c r="E25" s="37">
        <f t="shared" si="2"/>
        <v>0</v>
      </c>
      <c r="F25" s="37">
        <f t="shared" si="2"/>
        <v>0</v>
      </c>
      <c r="G25" s="37">
        <f t="shared" si="2"/>
        <v>0</v>
      </c>
      <c r="H25" s="37">
        <f t="shared" si="2"/>
        <v>0</v>
      </c>
      <c r="I25" s="37">
        <f t="shared" si="0"/>
        <v>437239</v>
      </c>
    </row>
    <row r="26" spans="1:11" x14ac:dyDescent="0.25">
      <c r="A26" s="8"/>
      <c r="B26" s="8"/>
      <c r="C26" s="8"/>
      <c r="D26" s="8"/>
      <c r="E26" s="8"/>
      <c r="F26" s="9"/>
      <c r="G26" s="9"/>
      <c r="H26" s="2"/>
      <c r="I26" s="1"/>
    </row>
    <row r="27" spans="1:11" x14ac:dyDescent="0.25">
      <c r="A27" s="8"/>
      <c r="B27" s="8"/>
      <c r="C27" s="8"/>
      <c r="D27" s="8"/>
      <c r="E27" s="8"/>
      <c r="F27" s="3"/>
      <c r="G27" s="3"/>
      <c r="H27" s="3"/>
      <c r="I27" s="3"/>
    </row>
    <row r="28" spans="1:11" ht="9.9499999999999993" customHeight="1" x14ac:dyDescent="0.25">
      <c r="A28" s="3"/>
      <c r="B28" s="3"/>
      <c r="C28" s="3"/>
      <c r="D28" s="3"/>
      <c r="E28" s="3"/>
      <c r="F28" s="3"/>
      <c r="G28" s="3"/>
      <c r="H28" s="3"/>
      <c r="I28" s="3"/>
    </row>
    <row r="29" spans="1:11" ht="28.9" customHeight="1" x14ac:dyDescent="0.25">
      <c r="A29" s="18"/>
      <c r="B29" s="18"/>
      <c r="C29" s="10"/>
      <c r="D29" s="10"/>
      <c r="E29" s="10"/>
      <c r="F29" s="10"/>
      <c r="G29" s="10"/>
      <c r="H29" s="10"/>
      <c r="I29" s="13"/>
    </row>
    <row r="30" spans="1:11" ht="13.5" customHeight="1" x14ac:dyDescent="0.25">
      <c r="A30" s="19"/>
      <c r="B30" s="19"/>
      <c r="C30" s="31"/>
      <c r="D30" s="31"/>
      <c r="E30" s="31"/>
      <c r="F30" s="31"/>
      <c r="G30" s="31"/>
      <c r="H30" s="31"/>
      <c r="I30" s="31"/>
    </row>
    <row r="31" spans="1:11" ht="13.5" customHeight="1" x14ac:dyDescent="0.25">
      <c r="A31" s="19"/>
      <c r="B31" s="19"/>
      <c r="C31" s="31"/>
      <c r="D31" s="31"/>
      <c r="E31" s="31"/>
      <c r="F31" s="31"/>
      <c r="G31" s="31"/>
      <c r="H31" s="31"/>
      <c r="I31" s="31"/>
    </row>
    <row r="32" spans="1:11" ht="13.5" customHeight="1" x14ac:dyDescent="0.25">
      <c r="A32" s="19"/>
      <c r="B32" s="19"/>
      <c r="C32" s="31"/>
      <c r="D32" s="31"/>
      <c r="E32" s="31"/>
      <c r="F32" s="31"/>
      <c r="G32" s="31"/>
      <c r="H32" s="31"/>
      <c r="I32" s="31"/>
    </row>
    <row r="33" spans="1:9" ht="13.5" customHeight="1" x14ac:dyDescent="0.25">
      <c r="A33" s="19"/>
      <c r="B33" s="19"/>
      <c r="C33" s="31"/>
      <c r="D33" s="31"/>
      <c r="E33" s="31"/>
      <c r="F33" s="31"/>
      <c r="G33" s="31"/>
      <c r="H33" s="31"/>
      <c r="I33" s="31"/>
    </row>
    <row r="34" spans="1:9" ht="13.5" customHeight="1" x14ac:dyDescent="0.25">
      <c r="A34" s="19"/>
      <c r="B34" s="19"/>
      <c r="C34" s="31"/>
      <c r="D34" s="31"/>
      <c r="E34" s="31"/>
      <c r="F34" s="31"/>
      <c r="G34" s="31"/>
      <c r="H34" s="31"/>
      <c r="I34" s="31"/>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5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315</v>
      </c>
      <c r="B3" s="3"/>
      <c r="C3" s="3"/>
      <c r="D3" s="3"/>
      <c r="E3" s="3"/>
      <c r="F3" s="17"/>
      <c r="G3" s="17"/>
      <c r="H3" s="17"/>
      <c r="I3" s="17"/>
    </row>
    <row r="4" spans="1:12" x14ac:dyDescent="0.25">
      <c r="A4" s="3" t="s">
        <v>62</v>
      </c>
      <c r="B4" s="3"/>
      <c r="C4" s="3"/>
      <c r="D4" s="3"/>
      <c r="E4" s="3"/>
      <c r="F4" s="17"/>
      <c r="G4" s="17"/>
      <c r="H4" s="17"/>
      <c r="I4" s="17"/>
    </row>
    <row r="5" spans="1:12" x14ac:dyDescent="0.25">
      <c r="A5" s="3" t="s">
        <v>89</v>
      </c>
      <c r="B5" s="3"/>
      <c r="C5" s="3"/>
      <c r="D5" s="3"/>
      <c r="E5" s="3"/>
      <c r="F5" s="17"/>
      <c r="G5" s="17"/>
      <c r="H5" s="17"/>
      <c r="I5" s="17"/>
    </row>
    <row r="6" spans="1:12" x14ac:dyDescent="0.25">
      <c r="A6" s="3" t="s">
        <v>148</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125000</v>
      </c>
      <c r="E15" s="38">
        <v>0</v>
      </c>
      <c r="F15" s="38">
        <v>0</v>
      </c>
      <c r="G15" s="38">
        <v>0</v>
      </c>
      <c r="H15" s="38">
        <v>0</v>
      </c>
      <c r="I15" s="38">
        <f t="shared" ref="I15:I25" si="0">SUM(B15:H15)</f>
        <v>125000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125000</v>
      </c>
      <c r="E20" s="37">
        <f t="shared" si="1"/>
        <v>0</v>
      </c>
      <c r="F20" s="37">
        <f t="shared" si="1"/>
        <v>0</v>
      </c>
      <c r="G20" s="37">
        <f t="shared" si="1"/>
        <v>0</v>
      </c>
      <c r="H20" s="37">
        <f t="shared" si="1"/>
        <v>0</v>
      </c>
      <c r="I20" s="37">
        <f t="shared" si="0"/>
        <v>125000</v>
      </c>
    </row>
    <row r="21" spans="1:12" ht="15" customHeight="1" x14ac:dyDescent="0.25">
      <c r="A21" s="38" t="s">
        <v>16</v>
      </c>
      <c r="B21" s="38">
        <v>0</v>
      </c>
      <c r="C21" s="38">
        <v>0</v>
      </c>
      <c r="D21" s="38">
        <v>5000</v>
      </c>
      <c r="E21" s="38">
        <v>0</v>
      </c>
      <c r="F21" s="38">
        <v>0</v>
      </c>
      <c r="G21" s="38">
        <v>0</v>
      </c>
      <c r="H21" s="38">
        <v>0</v>
      </c>
      <c r="I21" s="38">
        <f t="shared" si="0"/>
        <v>5000</v>
      </c>
    </row>
    <row r="22" spans="1:12" x14ac:dyDescent="0.25">
      <c r="A22" s="38" t="s">
        <v>13</v>
      </c>
      <c r="B22" s="38">
        <v>0</v>
      </c>
      <c r="C22" s="38">
        <v>0</v>
      </c>
      <c r="D22" s="38">
        <v>25000</v>
      </c>
      <c r="E22" s="38">
        <v>0</v>
      </c>
      <c r="F22" s="38">
        <v>0</v>
      </c>
      <c r="G22" s="38">
        <v>0</v>
      </c>
      <c r="H22" s="38">
        <v>0</v>
      </c>
      <c r="I22" s="38">
        <f t="shared" si="0"/>
        <v>25000</v>
      </c>
    </row>
    <row r="23" spans="1:12" x14ac:dyDescent="0.25">
      <c r="A23" s="38" t="s">
        <v>14</v>
      </c>
      <c r="B23" s="38">
        <v>0</v>
      </c>
      <c r="C23" s="38">
        <v>0</v>
      </c>
      <c r="D23" s="38">
        <v>95000</v>
      </c>
      <c r="E23" s="38"/>
      <c r="F23" s="38">
        <v>0</v>
      </c>
      <c r="G23" s="38">
        <v>0</v>
      </c>
      <c r="H23" s="38">
        <v>0</v>
      </c>
      <c r="I23" s="38">
        <f t="shared" si="0"/>
        <v>95000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125000</v>
      </c>
      <c r="E25" s="37">
        <f t="shared" si="2"/>
        <v>0</v>
      </c>
      <c r="F25" s="37">
        <f t="shared" si="2"/>
        <v>0</v>
      </c>
      <c r="G25" s="37">
        <f t="shared" si="2"/>
        <v>0</v>
      </c>
      <c r="H25" s="37">
        <f t="shared" si="2"/>
        <v>0</v>
      </c>
      <c r="I25" s="37">
        <f t="shared" si="0"/>
        <v>125000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9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316</v>
      </c>
      <c r="B3" s="3"/>
      <c r="C3" s="3"/>
      <c r="D3" s="3"/>
      <c r="E3" s="3"/>
      <c r="F3" s="17"/>
      <c r="G3" s="17"/>
      <c r="H3" s="17"/>
      <c r="I3" s="17"/>
    </row>
    <row r="4" spans="1:12" x14ac:dyDescent="0.25">
      <c r="A4" s="3" t="s">
        <v>61</v>
      </c>
      <c r="B4" s="3"/>
      <c r="C4" s="3"/>
      <c r="D4" s="3"/>
      <c r="E4" s="3"/>
      <c r="F4" s="17"/>
      <c r="G4" s="17"/>
      <c r="H4" s="17"/>
      <c r="I4" s="17"/>
    </row>
    <row r="5" spans="1:12" x14ac:dyDescent="0.25">
      <c r="A5" s="3" t="s">
        <v>89</v>
      </c>
      <c r="B5" s="3"/>
      <c r="C5" s="3"/>
      <c r="D5" s="3"/>
      <c r="E5" s="3"/>
      <c r="F5" s="17"/>
      <c r="G5" s="17"/>
      <c r="H5" s="17"/>
      <c r="I5" s="17"/>
    </row>
    <row r="6" spans="1:12" x14ac:dyDescent="0.25">
      <c r="A6" s="3" t="s">
        <v>149</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100000</v>
      </c>
      <c r="E15" s="38">
        <v>0</v>
      </c>
      <c r="F15" s="38">
        <v>0</v>
      </c>
      <c r="G15" s="38">
        <v>0</v>
      </c>
      <c r="H15" s="38">
        <v>0</v>
      </c>
      <c r="I15" s="38">
        <f t="shared" ref="I15:I25" si="0">SUM(B15:H15)</f>
        <v>100000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100000</v>
      </c>
      <c r="E20" s="37">
        <f t="shared" si="1"/>
        <v>0</v>
      </c>
      <c r="F20" s="37">
        <f t="shared" si="1"/>
        <v>0</v>
      </c>
      <c r="G20" s="37">
        <f t="shared" si="1"/>
        <v>0</v>
      </c>
      <c r="H20" s="37">
        <f t="shared" si="1"/>
        <v>0</v>
      </c>
      <c r="I20" s="37">
        <f t="shared" si="0"/>
        <v>100000</v>
      </c>
    </row>
    <row r="21" spans="1:12" ht="15" customHeight="1" x14ac:dyDescent="0.25">
      <c r="A21" s="38" t="s">
        <v>16</v>
      </c>
      <c r="B21" s="38">
        <v>0</v>
      </c>
      <c r="C21" s="38">
        <v>0</v>
      </c>
      <c r="D21" s="38">
        <v>5000</v>
      </c>
      <c r="E21" s="38">
        <v>0</v>
      </c>
      <c r="F21" s="38">
        <v>0</v>
      </c>
      <c r="G21" s="38">
        <v>0</v>
      </c>
      <c r="H21" s="38">
        <v>0</v>
      </c>
      <c r="I21" s="38">
        <f t="shared" si="0"/>
        <v>5000</v>
      </c>
    </row>
    <row r="22" spans="1:12" x14ac:dyDescent="0.25">
      <c r="A22" s="38" t="s">
        <v>13</v>
      </c>
      <c r="B22" s="38">
        <v>0</v>
      </c>
      <c r="C22" s="38">
        <v>0</v>
      </c>
      <c r="D22" s="38">
        <v>25000</v>
      </c>
      <c r="E22" s="38">
        <v>0</v>
      </c>
      <c r="F22" s="38">
        <v>0</v>
      </c>
      <c r="G22" s="38">
        <v>0</v>
      </c>
      <c r="H22" s="38">
        <v>0</v>
      </c>
      <c r="I22" s="38">
        <f t="shared" si="0"/>
        <v>25000</v>
      </c>
    </row>
    <row r="23" spans="1:12" x14ac:dyDescent="0.25">
      <c r="A23" s="38" t="s">
        <v>14</v>
      </c>
      <c r="B23" s="38">
        <v>0</v>
      </c>
      <c r="C23" s="38">
        <v>0</v>
      </c>
      <c r="D23" s="38">
        <v>70000</v>
      </c>
      <c r="E23" s="38"/>
      <c r="F23" s="38">
        <v>0</v>
      </c>
      <c r="G23" s="38">
        <v>0</v>
      </c>
      <c r="H23" s="38">
        <v>0</v>
      </c>
      <c r="I23" s="38">
        <f t="shared" si="0"/>
        <v>70000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100000</v>
      </c>
      <c r="E25" s="37">
        <f t="shared" si="2"/>
        <v>0</v>
      </c>
      <c r="F25" s="37">
        <f t="shared" si="2"/>
        <v>0</v>
      </c>
      <c r="G25" s="37">
        <f t="shared" si="2"/>
        <v>0</v>
      </c>
      <c r="H25" s="37">
        <f t="shared" si="2"/>
        <v>0</v>
      </c>
      <c r="I25" s="37">
        <f t="shared" si="0"/>
        <v>100000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A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317</v>
      </c>
      <c r="B3" s="3"/>
      <c r="C3" s="3"/>
      <c r="D3" s="3"/>
      <c r="E3" s="3"/>
      <c r="F3" s="17"/>
      <c r="G3" s="17"/>
      <c r="H3" s="17"/>
      <c r="I3" s="17"/>
    </row>
    <row r="4" spans="1:12" x14ac:dyDescent="0.25">
      <c r="A4" s="3" t="s">
        <v>61</v>
      </c>
      <c r="B4" s="3"/>
      <c r="C4" s="3"/>
      <c r="D4" s="3"/>
      <c r="E4" s="3"/>
      <c r="F4" s="17"/>
      <c r="G4" s="17"/>
      <c r="H4" s="17"/>
      <c r="I4" s="17"/>
    </row>
    <row r="5" spans="1:12" x14ac:dyDescent="0.25">
      <c r="A5" s="3" t="s">
        <v>89</v>
      </c>
      <c r="B5" s="3"/>
      <c r="C5" s="3"/>
      <c r="D5" s="3"/>
      <c r="E5" s="3"/>
      <c r="F5" s="17"/>
      <c r="G5" s="17"/>
      <c r="H5" s="17"/>
      <c r="I5" s="17"/>
    </row>
    <row r="6" spans="1:12" x14ac:dyDescent="0.25">
      <c r="A6" s="3" t="s">
        <v>150</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100000</v>
      </c>
      <c r="E15" s="38">
        <v>0</v>
      </c>
      <c r="F15" s="38">
        <v>0</v>
      </c>
      <c r="G15" s="38">
        <v>0</v>
      </c>
      <c r="H15" s="38">
        <v>0</v>
      </c>
      <c r="I15" s="38">
        <f t="shared" ref="I15:I25" si="0">SUM(B15:H15)</f>
        <v>100000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100000</v>
      </c>
      <c r="E20" s="37">
        <f t="shared" si="1"/>
        <v>0</v>
      </c>
      <c r="F20" s="37">
        <f t="shared" si="1"/>
        <v>0</v>
      </c>
      <c r="G20" s="37">
        <f t="shared" si="1"/>
        <v>0</v>
      </c>
      <c r="H20" s="37">
        <f t="shared" si="1"/>
        <v>0</v>
      </c>
      <c r="I20" s="37">
        <f t="shared" si="0"/>
        <v>100000</v>
      </c>
    </row>
    <row r="21" spans="1:12" ht="15" customHeight="1" x14ac:dyDescent="0.25">
      <c r="A21" s="38" t="s">
        <v>16</v>
      </c>
      <c r="B21" s="38">
        <v>0</v>
      </c>
      <c r="C21" s="38">
        <v>0</v>
      </c>
      <c r="D21" s="38">
        <v>5000</v>
      </c>
      <c r="E21" s="38">
        <v>0</v>
      </c>
      <c r="F21" s="38">
        <v>0</v>
      </c>
      <c r="G21" s="38">
        <v>0</v>
      </c>
      <c r="H21" s="38">
        <v>0</v>
      </c>
      <c r="I21" s="38">
        <f t="shared" si="0"/>
        <v>5000</v>
      </c>
    </row>
    <row r="22" spans="1:12" x14ac:dyDescent="0.25">
      <c r="A22" s="38" t="s">
        <v>13</v>
      </c>
      <c r="B22" s="38">
        <v>0</v>
      </c>
      <c r="C22" s="38">
        <v>0</v>
      </c>
      <c r="D22" s="38">
        <v>25000</v>
      </c>
      <c r="E22" s="38">
        <v>0</v>
      </c>
      <c r="F22" s="38">
        <v>0</v>
      </c>
      <c r="G22" s="38">
        <v>0</v>
      </c>
      <c r="H22" s="38">
        <v>0</v>
      </c>
      <c r="I22" s="38">
        <f t="shared" si="0"/>
        <v>25000</v>
      </c>
    </row>
    <row r="23" spans="1:12" x14ac:dyDescent="0.25">
      <c r="A23" s="38" t="s">
        <v>14</v>
      </c>
      <c r="B23" s="38">
        <v>0</v>
      </c>
      <c r="C23" s="38">
        <v>0</v>
      </c>
      <c r="D23" s="38">
        <v>70000</v>
      </c>
      <c r="E23" s="38"/>
      <c r="F23" s="38">
        <v>0</v>
      </c>
      <c r="G23" s="38">
        <v>0</v>
      </c>
      <c r="H23" s="38">
        <v>0</v>
      </c>
      <c r="I23" s="38">
        <f t="shared" si="0"/>
        <v>70000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100000</v>
      </c>
      <c r="E25" s="37">
        <f t="shared" si="2"/>
        <v>0</v>
      </c>
      <c r="F25" s="37">
        <f t="shared" si="2"/>
        <v>0</v>
      </c>
      <c r="G25" s="37">
        <f t="shared" si="2"/>
        <v>0</v>
      </c>
      <c r="H25" s="37">
        <f t="shared" si="2"/>
        <v>0</v>
      </c>
      <c r="I25" s="37">
        <f t="shared" si="0"/>
        <v>100000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B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318</v>
      </c>
      <c r="B3" s="3"/>
      <c r="C3" s="3"/>
      <c r="D3" s="3"/>
      <c r="E3" s="3"/>
      <c r="F3" s="17"/>
      <c r="G3" s="17"/>
      <c r="H3" s="17"/>
      <c r="I3" s="17"/>
    </row>
    <row r="4" spans="1:12" x14ac:dyDescent="0.25">
      <c r="A4" s="3" t="s">
        <v>61</v>
      </c>
      <c r="B4" s="3"/>
      <c r="C4" s="3"/>
      <c r="D4" s="3"/>
      <c r="E4" s="3"/>
      <c r="F4" s="17"/>
      <c r="G4" s="17"/>
      <c r="H4" s="17"/>
      <c r="I4" s="17"/>
    </row>
    <row r="5" spans="1:12" x14ac:dyDescent="0.25">
      <c r="A5" s="3" t="s">
        <v>89</v>
      </c>
      <c r="B5" s="3"/>
      <c r="C5" s="3"/>
      <c r="D5" s="3"/>
      <c r="E5" s="3"/>
      <c r="F5" s="17"/>
      <c r="G5" s="17"/>
      <c r="H5" s="17"/>
      <c r="I5" s="17"/>
    </row>
    <row r="6" spans="1:12" x14ac:dyDescent="0.25">
      <c r="A6" s="3" t="s">
        <v>151</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100000</v>
      </c>
      <c r="E15" s="38">
        <v>0</v>
      </c>
      <c r="F15" s="38">
        <v>0</v>
      </c>
      <c r="G15" s="38">
        <v>0</v>
      </c>
      <c r="H15" s="38">
        <v>0</v>
      </c>
      <c r="I15" s="38">
        <f t="shared" ref="I15:I25" si="0">SUM(B15:H15)</f>
        <v>100000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100000</v>
      </c>
      <c r="E20" s="37">
        <f t="shared" si="1"/>
        <v>0</v>
      </c>
      <c r="F20" s="37">
        <f t="shared" si="1"/>
        <v>0</v>
      </c>
      <c r="G20" s="37">
        <f t="shared" si="1"/>
        <v>0</v>
      </c>
      <c r="H20" s="37">
        <f t="shared" si="1"/>
        <v>0</v>
      </c>
      <c r="I20" s="37">
        <f t="shared" si="0"/>
        <v>100000</v>
      </c>
    </row>
    <row r="21" spans="1:12" ht="15" customHeight="1" x14ac:dyDescent="0.25">
      <c r="A21" s="38" t="s">
        <v>16</v>
      </c>
      <c r="B21" s="38">
        <v>0</v>
      </c>
      <c r="C21" s="38">
        <v>0</v>
      </c>
      <c r="D21" s="38">
        <v>5000</v>
      </c>
      <c r="E21" s="38">
        <v>0</v>
      </c>
      <c r="F21" s="38">
        <v>0</v>
      </c>
      <c r="G21" s="38">
        <v>0</v>
      </c>
      <c r="H21" s="38">
        <v>0</v>
      </c>
      <c r="I21" s="38">
        <f t="shared" si="0"/>
        <v>5000</v>
      </c>
    </row>
    <row r="22" spans="1:12" x14ac:dyDescent="0.25">
      <c r="A22" s="38" t="s">
        <v>13</v>
      </c>
      <c r="B22" s="38">
        <v>0</v>
      </c>
      <c r="C22" s="38">
        <v>0</v>
      </c>
      <c r="D22" s="38">
        <v>25000</v>
      </c>
      <c r="E22" s="38">
        <v>0</v>
      </c>
      <c r="F22" s="38">
        <v>0</v>
      </c>
      <c r="G22" s="38">
        <v>0</v>
      </c>
      <c r="H22" s="38">
        <v>0</v>
      </c>
      <c r="I22" s="38">
        <f t="shared" si="0"/>
        <v>25000</v>
      </c>
    </row>
    <row r="23" spans="1:12" x14ac:dyDescent="0.25">
      <c r="A23" s="38" t="s">
        <v>14</v>
      </c>
      <c r="B23" s="38">
        <v>0</v>
      </c>
      <c r="C23" s="38">
        <v>0</v>
      </c>
      <c r="D23" s="38">
        <v>70000</v>
      </c>
      <c r="E23" s="38"/>
      <c r="F23" s="38">
        <v>0</v>
      </c>
      <c r="G23" s="38">
        <v>0</v>
      </c>
      <c r="H23" s="38">
        <v>0</v>
      </c>
      <c r="I23" s="38">
        <f t="shared" si="0"/>
        <v>70000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100000</v>
      </c>
      <c r="E25" s="37">
        <f t="shared" si="2"/>
        <v>0</v>
      </c>
      <c r="F25" s="37">
        <f t="shared" si="2"/>
        <v>0</v>
      </c>
      <c r="G25" s="37">
        <f t="shared" si="2"/>
        <v>0</v>
      </c>
      <c r="H25" s="37">
        <f t="shared" si="2"/>
        <v>0</v>
      </c>
      <c r="I25" s="37">
        <f t="shared" si="0"/>
        <v>100000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C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L50"/>
  <sheetViews>
    <sheetView view="pageBreakPreview" zoomScaleNormal="100" zoomScaleSheetLayoutView="100" workbookViewId="0">
      <selection activeCell="K30" sqref="K30"/>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319</v>
      </c>
      <c r="B3" s="3"/>
      <c r="C3" s="3"/>
      <c r="D3" s="3"/>
      <c r="E3" s="3"/>
      <c r="F3" s="17"/>
      <c r="G3" s="17"/>
      <c r="H3" s="17"/>
      <c r="I3" s="17"/>
    </row>
    <row r="4" spans="1:12" x14ac:dyDescent="0.25">
      <c r="A4" s="3" t="s">
        <v>61</v>
      </c>
      <c r="B4" s="3"/>
      <c r="C4" s="3"/>
      <c r="D4" s="3"/>
      <c r="E4" s="3"/>
      <c r="F4" s="17"/>
      <c r="G4" s="17"/>
      <c r="H4" s="17"/>
      <c r="I4" s="17"/>
    </row>
    <row r="5" spans="1:12" x14ac:dyDescent="0.25">
      <c r="A5" s="3" t="s">
        <v>89</v>
      </c>
      <c r="B5" s="3"/>
      <c r="C5" s="3"/>
      <c r="D5" s="3"/>
      <c r="E5" s="3"/>
      <c r="F5" s="17"/>
      <c r="G5" s="17"/>
      <c r="H5" s="17"/>
      <c r="I5" s="17"/>
    </row>
    <row r="6" spans="1:12" x14ac:dyDescent="0.25">
      <c r="A6" s="3" t="s">
        <v>152</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100000</v>
      </c>
      <c r="E15" s="38">
        <v>0</v>
      </c>
      <c r="F15" s="38">
        <v>0</v>
      </c>
      <c r="G15" s="38">
        <v>0</v>
      </c>
      <c r="H15" s="38">
        <v>0</v>
      </c>
      <c r="I15" s="38">
        <f t="shared" ref="I15:I25" si="0">SUM(B15:H15)</f>
        <v>100000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100000</v>
      </c>
      <c r="E20" s="37">
        <f t="shared" si="1"/>
        <v>0</v>
      </c>
      <c r="F20" s="37">
        <f t="shared" si="1"/>
        <v>0</v>
      </c>
      <c r="G20" s="37">
        <f t="shared" si="1"/>
        <v>0</v>
      </c>
      <c r="H20" s="37">
        <f t="shared" si="1"/>
        <v>0</v>
      </c>
      <c r="I20" s="37">
        <f t="shared" si="0"/>
        <v>100000</v>
      </c>
    </row>
    <row r="21" spans="1:12" ht="15" customHeight="1" x14ac:dyDescent="0.25">
      <c r="A21" s="38" t="s">
        <v>16</v>
      </c>
      <c r="B21" s="38">
        <v>0</v>
      </c>
      <c r="C21" s="38">
        <v>0</v>
      </c>
      <c r="D21" s="38">
        <v>5000</v>
      </c>
      <c r="E21" s="38">
        <v>0</v>
      </c>
      <c r="F21" s="38">
        <v>0</v>
      </c>
      <c r="G21" s="38">
        <v>0</v>
      </c>
      <c r="H21" s="38">
        <v>0</v>
      </c>
      <c r="I21" s="38">
        <f t="shared" si="0"/>
        <v>5000</v>
      </c>
    </row>
    <row r="22" spans="1:12" x14ac:dyDescent="0.25">
      <c r="A22" s="38" t="s">
        <v>13</v>
      </c>
      <c r="B22" s="38">
        <v>0</v>
      </c>
      <c r="C22" s="38">
        <v>0</v>
      </c>
      <c r="D22" s="38">
        <v>25000</v>
      </c>
      <c r="E22" s="38">
        <v>0</v>
      </c>
      <c r="F22" s="38">
        <v>0</v>
      </c>
      <c r="G22" s="38">
        <v>0</v>
      </c>
      <c r="H22" s="38">
        <v>0</v>
      </c>
      <c r="I22" s="38">
        <f t="shared" si="0"/>
        <v>25000</v>
      </c>
    </row>
    <row r="23" spans="1:12" x14ac:dyDescent="0.25">
      <c r="A23" s="38" t="s">
        <v>14</v>
      </c>
      <c r="B23" s="38">
        <v>0</v>
      </c>
      <c r="C23" s="38">
        <v>0</v>
      </c>
      <c r="D23" s="38">
        <v>70000</v>
      </c>
      <c r="E23" s="38"/>
      <c r="F23" s="38">
        <v>0</v>
      </c>
      <c r="G23" s="38">
        <v>0</v>
      </c>
      <c r="H23" s="38">
        <v>0</v>
      </c>
      <c r="I23" s="38">
        <f t="shared" si="0"/>
        <v>70000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100000</v>
      </c>
      <c r="E25" s="37">
        <f t="shared" si="2"/>
        <v>0</v>
      </c>
      <c r="F25" s="37">
        <f t="shared" si="2"/>
        <v>0</v>
      </c>
      <c r="G25" s="37">
        <f t="shared" si="2"/>
        <v>0</v>
      </c>
      <c r="H25" s="37">
        <f t="shared" si="2"/>
        <v>0</v>
      </c>
      <c r="I25" s="37">
        <f t="shared" si="0"/>
        <v>100000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D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320</v>
      </c>
      <c r="B3" s="3"/>
      <c r="C3" s="3"/>
      <c r="D3" s="3"/>
      <c r="E3" s="3"/>
      <c r="F3" s="17"/>
      <c r="G3" s="17"/>
      <c r="H3" s="17"/>
      <c r="I3" s="17"/>
    </row>
    <row r="4" spans="1:12" x14ac:dyDescent="0.25">
      <c r="A4" s="3" t="s">
        <v>65</v>
      </c>
      <c r="B4" s="3"/>
      <c r="C4" s="3"/>
      <c r="D4" s="3"/>
      <c r="E4" s="3"/>
      <c r="F4" s="17"/>
      <c r="G4" s="17"/>
      <c r="H4" s="17"/>
      <c r="I4" s="17"/>
    </row>
    <row r="5" spans="1:12" x14ac:dyDescent="0.25">
      <c r="A5" s="3" t="s">
        <v>89</v>
      </c>
      <c r="B5" s="3"/>
      <c r="C5" s="3"/>
      <c r="D5" s="3"/>
      <c r="E5" s="3"/>
      <c r="F5" s="17"/>
      <c r="G5" s="17"/>
      <c r="H5" s="17"/>
      <c r="I5" s="17"/>
    </row>
    <row r="6" spans="1:12" x14ac:dyDescent="0.25">
      <c r="A6" s="3" t="s">
        <v>153</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275000</v>
      </c>
      <c r="E15" s="38">
        <v>0</v>
      </c>
      <c r="F15" s="38">
        <v>0</v>
      </c>
      <c r="G15" s="38">
        <v>0</v>
      </c>
      <c r="H15" s="38">
        <v>0</v>
      </c>
      <c r="I15" s="38">
        <f t="shared" ref="I15:I25" si="0">SUM(B15:H15)</f>
        <v>275000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275000</v>
      </c>
      <c r="E20" s="37">
        <f t="shared" si="1"/>
        <v>0</v>
      </c>
      <c r="F20" s="37">
        <f t="shared" si="1"/>
        <v>0</v>
      </c>
      <c r="G20" s="37">
        <f t="shared" si="1"/>
        <v>0</v>
      </c>
      <c r="H20" s="37">
        <f t="shared" si="1"/>
        <v>0</v>
      </c>
      <c r="I20" s="37">
        <f t="shared" si="0"/>
        <v>275000</v>
      </c>
    </row>
    <row r="21" spans="1:12" ht="15" customHeight="1" x14ac:dyDescent="0.25">
      <c r="A21" s="38" t="s">
        <v>16</v>
      </c>
      <c r="B21" s="38">
        <v>0</v>
      </c>
      <c r="C21" s="38">
        <v>0</v>
      </c>
      <c r="D21" s="38">
        <v>20000</v>
      </c>
      <c r="E21" s="38">
        <v>0</v>
      </c>
      <c r="F21" s="38">
        <v>0</v>
      </c>
      <c r="G21" s="38">
        <v>0</v>
      </c>
      <c r="H21" s="38">
        <v>0</v>
      </c>
      <c r="I21" s="38">
        <f t="shared" si="0"/>
        <v>20000</v>
      </c>
    </row>
    <row r="22" spans="1:12" x14ac:dyDescent="0.25">
      <c r="A22" s="38" t="s">
        <v>13</v>
      </c>
      <c r="B22" s="38">
        <v>0</v>
      </c>
      <c r="C22" s="38">
        <v>0</v>
      </c>
      <c r="D22" s="38">
        <v>50000</v>
      </c>
      <c r="E22" s="38">
        <v>0</v>
      </c>
      <c r="F22" s="38">
        <v>0</v>
      </c>
      <c r="G22" s="38">
        <v>0</v>
      </c>
      <c r="H22" s="38">
        <v>0</v>
      </c>
      <c r="I22" s="38">
        <f t="shared" si="0"/>
        <v>50000</v>
      </c>
    </row>
    <row r="23" spans="1:12" x14ac:dyDescent="0.25">
      <c r="A23" s="38" t="s">
        <v>14</v>
      </c>
      <c r="B23" s="38">
        <v>0</v>
      </c>
      <c r="C23" s="38">
        <v>0</v>
      </c>
      <c r="D23" s="38">
        <v>205000</v>
      </c>
      <c r="E23" s="38"/>
      <c r="F23" s="38">
        <v>0</v>
      </c>
      <c r="G23" s="38">
        <v>0</v>
      </c>
      <c r="H23" s="38">
        <v>0</v>
      </c>
      <c r="I23" s="38">
        <f t="shared" si="0"/>
        <v>205000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275000</v>
      </c>
      <c r="E25" s="37">
        <f t="shared" si="2"/>
        <v>0</v>
      </c>
      <c r="F25" s="37">
        <f t="shared" si="2"/>
        <v>0</v>
      </c>
      <c r="G25" s="37">
        <f t="shared" si="2"/>
        <v>0</v>
      </c>
      <c r="H25" s="37">
        <f t="shared" si="2"/>
        <v>0</v>
      </c>
      <c r="I25" s="37">
        <f t="shared" si="0"/>
        <v>275000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E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321</v>
      </c>
      <c r="B3" s="3"/>
      <c r="C3" s="3"/>
      <c r="D3" s="3"/>
      <c r="E3" s="3"/>
      <c r="F3" s="17"/>
      <c r="G3" s="17"/>
      <c r="H3" s="17"/>
      <c r="I3" s="17"/>
    </row>
    <row r="4" spans="1:12" x14ac:dyDescent="0.25">
      <c r="A4" s="3" t="s">
        <v>66</v>
      </c>
      <c r="B4" s="3"/>
      <c r="C4" s="3"/>
      <c r="D4" s="3"/>
      <c r="E4" s="3"/>
      <c r="F4" s="17"/>
      <c r="G4" s="17"/>
      <c r="H4" s="17"/>
      <c r="I4" s="17"/>
    </row>
    <row r="5" spans="1:12" x14ac:dyDescent="0.25">
      <c r="A5" s="3" t="s">
        <v>89</v>
      </c>
      <c r="B5" s="3"/>
      <c r="C5" s="3"/>
      <c r="D5" s="3"/>
      <c r="E5" s="3"/>
      <c r="F5" s="17"/>
      <c r="G5" s="17"/>
      <c r="H5" s="17"/>
      <c r="I5" s="17"/>
    </row>
    <row r="6" spans="1:12" x14ac:dyDescent="0.25">
      <c r="A6" s="3" t="s">
        <v>154</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225000</v>
      </c>
      <c r="E15" s="38">
        <v>0</v>
      </c>
      <c r="F15" s="38">
        <v>0</v>
      </c>
      <c r="G15" s="38">
        <v>0</v>
      </c>
      <c r="H15" s="38">
        <v>0</v>
      </c>
      <c r="I15" s="38">
        <f t="shared" ref="I15:I25" si="0">SUM(B15:H15)</f>
        <v>225000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225000</v>
      </c>
      <c r="E20" s="37">
        <f t="shared" si="1"/>
        <v>0</v>
      </c>
      <c r="F20" s="37">
        <f t="shared" si="1"/>
        <v>0</v>
      </c>
      <c r="G20" s="37">
        <f t="shared" si="1"/>
        <v>0</v>
      </c>
      <c r="H20" s="37">
        <f t="shared" si="1"/>
        <v>0</v>
      </c>
      <c r="I20" s="37">
        <f t="shared" si="0"/>
        <v>225000</v>
      </c>
    </row>
    <row r="21" spans="1:12" ht="15" customHeight="1" x14ac:dyDescent="0.25">
      <c r="A21" s="38" t="s">
        <v>16</v>
      </c>
      <c r="B21" s="38">
        <v>0</v>
      </c>
      <c r="C21" s="38">
        <v>0</v>
      </c>
      <c r="D21" s="38">
        <v>15000</v>
      </c>
      <c r="E21" s="38">
        <v>0</v>
      </c>
      <c r="F21" s="38">
        <v>0</v>
      </c>
      <c r="G21" s="38">
        <v>0</v>
      </c>
      <c r="H21" s="38">
        <v>0</v>
      </c>
      <c r="I21" s="38">
        <f t="shared" si="0"/>
        <v>15000</v>
      </c>
    </row>
    <row r="22" spans="1:12" x14ac:dyDescent="0.25">
      <c r="A22" s="38" t="s">
        <v>13</v>
      </c>
      <c r="B22" s="38">
        <v>0</v>
      </c>
      <c r="C22" s="38">
        <v>0</v>
      </c>
      <c r="D22" s="38">
        <v>45000</v>
      </c>
      <c r="E22" s="38">
        <v>0</v>
      </c>
      <c r="F22" s="38">
        <v>0</v>
      </c>
      <c r="G22" s="38">
        <v>0</v>
      </c>
      <c r="H22" s="38">
        <v>0</v>
      </c>
      <c r="I22" s="38">
        <f t="shared" si="0"/>
        <v>45000</v>
      </c>
    </row>
    <row r="23" spans="1:12" x14ac:dyDescent="0.25">
      <c r="A23" s="38" t="s">
        <v>14</v>
      </c>
      <c r="B23" s="38">
        <v>0</v>
      </c>
      <c r="C23" s="38">
        <v>0</v>
      </c>
      <c r="D23" s="38">
        <v>165000</v>
      </c>
      <c r="E23" s="38"/>
      <c r="F23" s="38">
        <v>0</v>
      </c>
      <c r="G23" s="38">
        <v>0</v>
      </c>
      <c r="H23" s="38">
        <v>0</v>
      </c>
      <c r="I23" s="38">
        <f t="shared" si="0"/>
        <v>165000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225000</v>
      </c>
      <c r="E25" s="37">
        <f t="shared" si="2"/>
        <v>0</v>
      </c>
      <c r="F25" s="37">
        <f t="shared" si="2"/>
        <v>0</v>
      </c>
      <c r="G25" s="37">
        <f t="shared" si="2"/>
        <v>0</v>
      </c>
      <c r="H25" s="37">
        <f t="shared" si="2"/>
        <v>0</v>
      </c>
      <c r="I25" s="37">
        <f t="shared" si="0"/>
        <v>225000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F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322</v>
      </c>
      <c r="B3" s="3"/>
      <c r="C3" s="3"/>
      <c r="D3" s="3"/>
      <c r="E3" s="3"/>
      <c r="F3" s="17"/>
      <c r="G3" s="17"/>
      <c r="H3" s="17"/>
      <c r="I3" s="17"/>
    </row>
    <row r="4" spans="1:12" x14ac:dyDescent="0.25">
      <c r="A4" s="3" t="s">
        <v>62</v>
      </c>
      <c r="B4" s="3"/>
      <c r="C4" s="3"/>
      <c r="D4" s="3"/>
      <c r="E4" s="3"/>
      <c r="F4" s="17"/>
      <c r="G4" s="17"/>
      <c r="H4" s="17"/>
      <c r="I4" s="17"/>
    </row>
    <row r="5" spans="1:12" x14ac:dyDescent="0.25">
      <c r="A5" s="3" t="s">
        <v>89</v>
      </c>
      <c r="B5" s="3"/>
      <c r="C5" s="3"/>
      <c r="D5" s="3"/>
      <c r="E5" s="3"/>
      <c r="F5" s="17"/>
      <c r="G5" s="17"/>
      <c r="H5" s="17"/>
      <c r="I5" s="17"/>
    </row>
    <row r="6" spans="1:12" x14ac:dyDescent="0.25">
      <c r="A6" s="3" t="s">
        <v>155</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125000</v>
      </c>
      <c r="E15" s="38">
        <v>0</v>
      </c>
      <c r="F15" s="38">
        <v>0</v>
      </c>
      <c r="G15" s="38">
        <v>0</v>
      </c>
      <c r="H15" s="38">
        <v>0</v>
      </c>
      <c r="I15" s="38">
        <f t="shared" ref="I15:I25" si="0">SUM(B15:H15)</f>
        <v>125000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125000</v>
      </c>
      <c r="E20" s="37">
        <f t="shared" si="1"/>
        <v>0</v>
      </c>
      <c r="F20" s="37">
        <f t="shared" si="1"/>
        <v>0</v>
      </c>
      <c r="G20" s="37">
        <f t="shared" si="1"/>
        <v>0</v>
      </c>
      <c r="H20" s="37">
        <f t="shared" si="1"/>
        <v>0</v>
      </c>
      <c r="I20" s="37">
        <f t="shared" si="0"/>
        <v>125000</v>
      </c>
    </row>
    <row r="21" spans="1:12" ht="15" customHeight="1" x14ac:dyDescent="0.25">
      <c r="A21" s="38" t="s">
        <v>16</v>
      </c>
      <c r="B21" s="38">
        <v>0</v>
      </c>
      <c r="C21" s="38">
        <v>0</v>
      </c>
      <c r="D21" s="38">
        <v>5000</v>
      </c>
      <c r="E21" s="38">
        <v>0</v>
      </c>
      <c r="F21" s="38">
        <v>0</v>
      </c>
      <c r="G21" s="38">
        <v>0</v>
      </c>
      <c r="H21" s="38">
        <v>0</v>
      </c>
      <c r="I21" s="38">
        <f t="shared" si="0"/>
        <v>5000</v>
      </c>
    </row>
    <row r="22" spans="1:12" x14ac:dyDescent="0.25">
      <c r="A22" s="38" t="s">
        <v>13</v>
      </c>
      <c r="B22" s="38">
        <v>0</v>
      </c>
      <c r="C22" s="38">
        <v>0</v>
      </c>
      <c r="D22" s="38">
        <v>25000</v>
      </c>
      <c r="E22" s="38">
        <v>0</v>
      </c>
      <c r="F22" s="38">
        <v>0</v>
      </c>
      <c r="G22" s="38">
        <v>0</v>
      </c>
      <c r="H22" s="38">
        <v>0</v>
      </c>
      <c r="I22" s="38">
        <f t="shared" si="0"/>
        <v>25000</v>
      </c>
    </row>
    <row r="23" spans="1:12" x14ac:dyDescent="0.25">
      <c r="A23" s="38" t="s">
        <v>14</v>
      </c>
      <c r="B23" s="38">
        <v>0</v>
      </c>
      <c r="C23" s="38">
        <v>0</v>
      </c>
      <c r="D23" s="38">
        <v>95000</v>
      </c>
      <c r="E23" s="38"/>
      <c r="F23" s="38">
        <v>0</v>
      </c>
      <c r="G23" s="38">
        <v>0</v>
      </c>
      <c r="H23" s="38">
        <v>0</v>
      </c>
      <c r="I23" s="38">
        <f t="shared" si="0"/>
        <v>95000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125000</v>
      </c>
      <c r="E25" s="37">
        <f t="shared" si="2"/>
        <v>0</v>
      </c>
      <c r="F25" s="37">
        <f t="shared" si="2"/>
        <v>0</v>
      </c>
      <c r="G25" s="37">
        <f t="shared" si="2"/>
        <v>0</v>
      </c>
      <c r="H25" s="37">
        <f t="shared" si="2"/>
        <v>0</v>
      </c>
      <c r="I25" s="37">
        <f t="shared" si="0"/>
        <v>125000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40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323</v>
      </c>
      <c r="B3" s="3"/>
      <c r="C3" s="3"/>
      <c r="D3" s="3"/>
      <c r="E3" s="3"/>
      <c r="F3" s="17"/>
      <c r="G3" s="17"/>
      <c r="H3" s="17"/>
      <c r="I3" s="17"/>
    </row>
    <row r="4" spans="1:12" x14ac:dyDescent="0.25">
      <c r="A4" s="3" t="s">
        <v>63</v>
      </c>
      <c r="B4" s="3"/>
      <c r="C4" s="3"/>
      <c r="D4" s="3"/>
      <c r="E4" s="3"/>
      <c r="F4" s="17"/>
      <c r="G4" s="17"/>
      <c r="H4" s="17"/>
      <c r="I4" s="17"/>
    </row>
    <row r="5" spans="1:12" x14ac:dyDescent="0.25">
      <c r="A5" s="3" t="s">
        <v>89</v>
      </c>
      <c r="B5" s="3"/>
      <c r="C5" s="3"/>
      <c r="D5" s="3"/>
      <c r="E5" s="3"/>
      <c r="F5" s="17"/>
      <c r="G5" s="17"/>
      <c r="H5" s="17"/>
      <c r="I5" s="17"/>
    </row>
    <row r="6" spans="1:12" x14ac:dyDescent="0.25">
      <c r="A6" s="3" t="s">
        <v>156</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150000</v>
      </c>
      <c r="E15" s="38">
        <v>0</v>
      </c>
      <c r="F15" s="38">
        <v>0</v>
      </c>
      <c r="G15" s="38">
        <v>0</v>
      </c>
      <c r="H15" s="38">
        <v>0</v>
      </c>
      <c r="I15" s="38">
        <f t="shared" ref="I15:I25" si="0">SUM(B15:H15)</f>
        <v>150000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150000</v>
      </c>
      <c r="E20" s="37">
        <f t="shared" si="1"/>
        <v>0</v>
      </c>
      <c r="F20" s="37">
        <f t="shared" si="1"/>
        <v>0</v>
      </c>
      <c r="G20" s="37">
        <f t="shared" si="1"/>
        <v>0</v>
      </c>
      <c r="H20" s="37">
        <f t="shared" si="1"/>
        <v>0</v>
      </c>
      <c r="I20" s="37">
        <f t="shared" si="0"/>
        <v>150000</v>
      </c>
    </row>
    <row r="21" spans="1:12" ht="15" customHeight="1" x14ac:dyDescent="0.25">
      <c r="A21" s="38" t="s">
        <v>16</v>
      </c>
      <c r="B21" s="38">
        <v>0</v>
      </c>
      <c r="C21" s="38">
        <v>0</v>
      </c>
      <c r="D21" s="38">
        <v>10000</v>
      </c>
      <c r="E21" s="38">
        <v>0</v>
      </c>
      <c r="F21" s="38">
        <v>0</v>
      </c>
      <c r="G21" s="38">
        <v>0</v>
      </c>
      <c r="H21" s="38">
        <v>0</v>
      </c>
      <c r="I21" s="38">
        <f t="shared" si="0"/>
        <v>10000</v>
      </c>
    </row>
    <row r="22" spans="1:12" x14ac:dyDescent="0.25">
      <c r="A22" s="38" t="s">
        <v>13</v>
      </c>
      <c r="B22" s="38">
        <v>0</v>
      </c>
      <c r="C22" s="38">
        <v>0</v>
      </c>
      <c r="D22" s="38">
        <v>30000</v>
      </c>
      <c r="E22" s="38">
        <v>0</v>
      </c>
      <c r="F22" s="38">
        <v>0</v>
      </c>
      <c r="G22" s="38">
        <v>0</v>
      </c>
      <c r="H22" s="38">
        <v>0</v>
      </c>
      <c r="I22" s="38">
        <f t="shared" si="0"/>
        <v>30000</v>
      </c>
    </row>
    <row r="23" spans="1:12" x14ac:dyDescent="0.25">
      <c r="A23" s="38" t="s">
        <v>14</v>
      </c>
      <c r="B23" s="38">
        <v>0</v>
      </c>
      <c r="C23" s="38">
        <v>0</v>
      </c>
      <c r="D23" s="38">
        <v>110000</v>
      </c>
      <c r="E23" s="38"/>
      <c r="F23" s="38">
        <v>0</v>
      </c>
      <c r="G23" s="38">
        <v>0</v>
      </c>
      <c r="H23" s="38">
        <v>0</v>
      </c>
      <c r="I23" s="38">
        <f t="shared" si="0"/>
        <v>110000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150000</v>
      </c>
      <c r="E25" s="37">
        <f t="shared" si="2"/>
        <v>0</v>
      </c>
      <c r="F25" s="37">
        <f t="shared" si="2"/>
        <v>0</v>
      </c>
      <c r="G25" s="37">
        <f t="shared" si="2"/>
        <v>0</v>
      </c>
      <c r="H25" s="37">
        <f t="shared" si="2"/>
        <v>0</v>
      </c>
      <c r="I25" s="37">
        <f t="shared" si="0"/>
        <v>150000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41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324</v>
      </c>
      <c r="B3" s="3"/>
      <c r="C3" s="3"/>
      <c r="D3" s="3"/>
      <c r="E3" s="3"/>
      <c r="F3" s="17"/>
      <c r="G3" s="17"/>
      <c r="H3" s="17"/>
      <c r="I3" s="17"/>
    </row>
    <row r="4" spans="1:12" x14ac:dyDescent="0.25">
      <c r="A4" s="3" t="s">
        <v>63</v>
      </c>
      <c r="B4" s="3"/>
      <c r="C4" s="3"/>
      <c r="D4" s="3"/>
      <c r="E4" s="3"/>
      <c r="F4" s="17"/>
      <c r="G4" s="17"/>
      <c r="H4" s="17"/>
      <c r="I4" s="17"/>
    </row>
    <row r="5" spans="1:12" x14ac:dyDescent="0.25">
      <c r="A5" s="3" t="s">
        <v>89</v>
      </c>
      <c r="B5" s="3"/>
      <c r="C5" s="3"/>
      <c r="D5" s="3"/>
      <c r="E5" s="3"/>
      <c r="F5" s="17"/>
      <c r="G5" s="17"/>
      <c r="H5" s="17"/>
      <c r="I5" s="17"/>
    </row>
    <row r="6" spans="1:12" x14ac:dyDescent="0.25">
      <c r="A6" s="3" t="s">
        <v>157</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150000</v>
      </c>
      <c r="E15" s="38">
        <v>0</v>
      </c>
      <c r="F15" s="38">
        <v>0</v>
      </c>
      <c r="G15" s="38">
        <v>0</v>
      </c>
      <c r="H15" s="38">
        <v>0</v>
      </c>
      <c r="I15" s="38">
        <f t="shared" ref="I15:I25" si="0">SUM(B15:H15)</f>
        <v>150000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150000</v>
      </c>
      <c r="E20" s="37">
        <f t="shared" si="1"/>
        <v>0</v>
      </c>
      <c r="F20" s="37">
        <f t="shared" si="1"/>
        <v>0</v>
      </c>
      <c r="G20" s="37">
        <f t="shared" si="1"/>
        <v>0</v>
      </c>
      <c r="H20" s="37">
        <f t="shared" si="1"/>
        <v>0</v>
      </c>
      <c r="I20" s="37">
        <f t="shared" si="0"/>
        <v>150000</v>
      </c>
    </row>
    <row r="21" spans="1:12" ht="15" customHeight="1" x14ac:dyDescent="0.25">
      <c r="A21" s="38" t="s">
        <v>16</v>
      </c>
      <c r="B21" s="38">
        <v>0</v>
      </c>
      <c r="C21" s="38">
        <v>0</v>
      </c>
      <c r="D21" s="38">
        <v>10000</v>
      </c>
      <c r="E21" s="38">
        <v>0</v>
      </c>
      <c r="F21" s="38">
        <v>0</v>
      </c>
      <c r="G21" s="38">
        <v>0</v>
      </c>
      <c r="H21" s="38">
        <v>0</v>
      </c>
      <c r="I21" s="38">
        <f t="shared" si="0"/>
        <v>10000</v>
      </c>
    </row>
    <row r="22" spans="1:12" x14ac:dyDescent="0.25">
      <c r="A22" s="38" t="s">
        <v>13</v>
      </c>
      <c r="B22" s="38">
        <v>0</v>
      </c>
      <c r="C22" s="38">
        <v>0</v>
      </c>
      <c r="D22" s="38">
        <v>30000</v>
      </c>
      <c r="E22" s="38">
        <v>0</v>
      </c>
      <c r="F22" s="38">
        <v>0</v>
      </c>
      <c r="G22" s="38">
        <v>0</v>
      </c>
      <c r="H22" s="38">
        <v>0</v>
      </c>
      <c r="I22" s="38">
        <f t="shared" si="0"/>
        <v>30000</v>
      </c>
    </row>
    <row r="23" spans="1:12" x14ac:dyDescent="0.25">
      <c r="A23" s="38" t="s">
        <v>14</v>
      </c>
      <c r="B23" s="38">
        <v>0</v>
      </c>
      <c r="C23" s="38">
        <v>0</v>
      </c>
      <c r="D23" s="38">
        <v>110000</v>
      </c>
      <c r="E23" s="38"/>
      <c r="F23" s="38">
        <v>0</v>
      </c>
      <c r="G23" s="38">
        <v>0</v>
      </c>
      <c r="H23" s="38">
        <v>0</v>
      </c>
      <c r="I23" s="38">
        <f t="shared" si="0"/>
        <v>110000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150000</v>
      </c>
      <c r="E25" s="37">
        <f t="shared" si="2"/>
        <v>0</v>
      </c>
      <c r="F25" s="37">
        <f t="shared" si="2"/>
        <v>0</v>
      </c>
      <c r="G25" s="37">
        <f t="shared" si="2"/>
        <v>0</v>
      </c>
      <c r="H25" s="37">
        <f t="shared" si="2"/>
        <v>0</v>
      </c>
      <c r="I25" s="37">
        <f t="shared" si="0"/>
        <v>150000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42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4"/>
  <sheetViews>
    <sheetView view="pageBreakPreview" zoomScaleNormal="100" zoomScaleSheetLayoutView="100" workbookViewId="0">
      <selection activeCell="A8" sqref="A8:I12"/>
    </sheetView>
  </sheetViews>
  <sheetFormatPr defaultColWidth="8.85546875"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255</v>
      </c>
      <c r="B2" s="6"/>
      <c r="D2" s="6"/>
      <c r="E2" s="6"/>
      <c r="F2" s="17"/>
      <c r="G2" s="17"/>
      <c r="H2" s="17"/>
      <c r="I2" s="17"/>
    </row>
    <row r="3" spans="1:12" ht="15.75" x14ac:dyDescent="0.25">
      <c r="A3" s="20" t="s">
        <v>262</v>
      </c>
      <c r="B3" s="3"/>
      <c r="C3" s="3"/>
      <c r="D3" s="3"/>
      <c r="E3" s="3"/>
      <c r="F3" s="17"/>
      <c r="G3" s="17"/>
      <c r="H3" s="17"/>
      <c r="I3" s="17"/>
    </row>
    <row r="4" spans="1:12" x14ac:dyDescent="0.25">
      <c r="A4" s="3" t="s">
        <v>204</v>
      </c>
      <c r="B4" s="3"/>
      <c r="C4" s="3"/>
      <c r="D4" s="3"/>
      <c r="E4" s="3"/>
      <c r="F4" s="17"/>
      <c r="G4" s="17"/>
      <c r="H4" s="17"/>
      <c r="I4" s="17"/>
    </row>
    <row r="5" spans="1:12" x14ac:dyDescent="0.25">
      <c r="A5" s="3" t="s">
        <v>79</v>
      </c>
      <c r="B5" s="3"/>
      <c r="C5" s="3"/>
      <c r="D5" s="3"/>
      <c r="E5" s="3"/>
      <c r="F5" s="17"/>
      <c r="G5" s="17"/>
      <c r="H5" s="17"/>
      <c r="I5" s="17"/>
    </row>
    <row r="6" spans="1:12" x14ac:dyDescent="0.25">
      <c r="A6" s="3" t="s">
        <v>81</v>
      </c>
      <c r="B6" s="3"/>
      <c r="C6" s="3"/>
      <c r="D6" s="3"/>
      <c r="E6" s="3"/>
      <c r="F6" s="17"/>
      <c r="G6" s="17"/>
      <c r="H6" s="17"/>
      <c r="I6" s="17"/>
    </row>
    <row r="7" spans="1:12" x14ac:dyDescent="0.25">
      <c r="A7" s="7" t="s">
        <v>9</v>
      </c>
      <c r="B7" s="6"/>
      <c r="C7" s="3"/>
      <c r="D7" s="3"/>
      <c r="E7" s="3"/>
      <c r="F7" s="17"/>
      <c r="G7" s="17"/>
      <c r="H7" s="17"/>
      <c r="I7" s="17"/>
    </row>
    <row r="8" spans="1:12" x14ac:dyDescent="0.25">
      <c r="A8" s="51" t="s">
        <v>373</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35.25" customHeight="1" x14ac:dyDescent="0.25">
      <c r="A12" s="51"/>
      <c r="B12" s="51"/>
      <c r="C12" s="51"/>
      <c r="D12" s="51"/>
      <c r="E12" s="51"/>
      <c r="F12" s="51"/>
      <c r="G12" s="51"/>
      <c r="H12" s="51"/>
      <c r="I12" s="51"/>
    </row>
    <row r="13" spans="1:12" ht="15.75" thickBot="1" x14ac:dyDescent="0.3">
      <c r="A13" s="8"/>
      <c r="B13" s="8"/>
      <c r="C13" s="8"/>
      <c r="D13" s="8"/>
      <c r="E13" s="8"/>
      <c r="F13" s="17"/>
      <c r="G13" s="17"/>
      <c r="H13" s="17"/>
      <c r="I13" s="17"/>
    </row>
    <row r="14" spans="1:12" ht="25.5" x14ac:dyDescent="0.25">
      <c r="A14" s="39" t="s">
        <v>4</v>
      </c>
      <c r="B14" s="40" t="s">
        <v>1</v>
      </c>
      <c r="C14" s="40" t="s">
        <v>17</v>
      </c>
      <c r="D14" s="40" t="s">
        <v>18</v>
      </c>
      <c r="E14" s="40" t="s">
        <v>19</v>
      </c>
      <c r="F14" s="40" t="s">
        <v>20</v>
      </c>
      <c r="G14" s="40" t="s">
        <v>21</v>
      </c>
      <c r="H14" s="41" t="s">
        <v>22</v>
      </c>
      <c r="I14" s="42" t="s">
        <v>2</v>
      </c>
      <c r="K14" s="5" t="s">
        <v>8</v>
      </c>
    </row>
    <row r="15" spans="1:12" ht="15" customHeight="1" x14ac:dyDescent="0.25">
      <c r="A15" s="43" t="s">
        <v>60</v>
      </c>
      <c r="B15" s="38">
        <v>147350</v>
      </c>
      <c r="C15" s="38">
        <v>0</v>
      </c>
      <c r="D15" s="38">
        <v>0</v>
      </c>
      <c r="E15" s="38">
        <v>0</v>
      </c>
      <c r="F15" s="38">
        <v>0</v>
      </c>
      <c r="G15" s="38">
        <v>0</v>
      </c>
      <c r="H15" s="38">
        <v>0</v>
      </c>
      <c r="I15" s="44">
        <f t="shared" ref="I15:I25" si="0">SUM(B15:H15)</f>
        <v>147350</v>
      </c>
      <c r="K15" s="4"/>
    </row>
    <row r="16" spans="1:12" x14ac:dyDescent="0.25">
      <c r="A16" s="43" t="s">
        <v>23</v>
      </c>
      <c r="B16" s="38">
        <v>0</v>
      </c>
      <c r="C16" s="38">
        <v>0</v>
      </c>
      <c r="D16" s="38">
        <v>0</v>
      </c>
      <c r="E16" s="38">
        <v>0</v>
      </c>
      <c r="F16" s="38">
        <v>0</v>
      </c>
      <c r="G16" s="38">
        <v>0</v>
      </c>
      <c r="H16" s="38">
        <v>0</v>
      </c>
      <c r="I16" s="44">
        <f t="shared" si="0"/>
        <v>0</v>
      </c>
      <c r="K16" s="4">
        <f>I20-I25</f>
        <v>0</v>
      </c>
      <c r="L16" t="s">
        <v>7</v>
      </c>
    </row>
    <row r="17" spans="1:11" x14ac:dyDescent="0.25">
      <c r="A17" s="43" t="s">
        <v>3</v>
      </c>
      <c r="B17" s="38">
        <v>0</v>
      </c>
      <c r="C17" s="38">
        <v>0</v>
      </c>
      <c r="D17" s="38">
        <v>0</v>
      </c>
      <c r="E17" s="38">
        <v>0</v>
      </c>
      <c r="F17" s="38">
        <v>0</v>
      </c>
      <c r="G17" s="38">
        <v>0</v>
      </c>
      <c r="H17" s="38">
        <v>0</v>
      </c>
      <c r="I17" s="44">
        <f t="shared" si="0"/>
        <v>0</v>
      </c>
      <c r="K17" s="4"/>
    </row>
    <row r="18" spans="1:11" x14ac:dyDescent="0.25">
      <c r="A18" s="43" t="s">
        <v>11</v>
      </c>
      <c r="B18" s="38">
        <v>337043</v>
      </c>
      <c r="C18" s="38">
        <v>0</v>
      </c>
      <c r="D18" s="38">
        <v>0</v>
      </c>
      <c r="E18" s="38">
        <v>0</v>
      </c>
      <c r="F18" s="38">
        <v>0</v>
      </c>
      <c r="G18" s="38">
        <v>0</v>
      </c>
      <c r="H18" s="38">
        <v>0</v>
      </c>
      <c r="I18" s="44">
        <f t="shared" si="0"/>
        <v>337043</v>
      </c>
      <c r="K18" s="4"/>
    </row>
    <row r="19" spans="1:11" x14ac:dyDescent="0.25">
      <c r="A19" s="43" t="s">
        <v>12</v>
      </c>
      <c r="B19" s="38">
        <v>0</v>
      </c>
      <c r="C19" s="38">
        <v>0</v>
      </c>
      <c r="D19" s="38">
        <v>0</v>
      </c>
      <c r="E19" s="38">
        <v>0</v>
      </c>
      <c r="F19" s="38">
        <v>0</v>
      </c>
      <c r="G19" s="38">
        <v>0</v>
      </c>
      <c r="H19" s="38">
        <v>0</v>
      </c>
      <c r="I19" s="44">
        <f t="shared" si="0"/>
        <v>0</v>
      </c>
    </row>
    <row r="20" spans="1:11" s="35" customFormat="1" ht="15" customHeight="1" x14ac:dyDescent="0.25">
      <c r="A20" s="45" t="s">
        <v>2</v>
      </c>
      <c r="B20" s="37">
        <f t="shared" ref="B20:H20" si="1">SUM(B15:B19)</f>
        <v>484393</v>
      </c>
      <c r="C20" s="37">
        <f t="shared" si="1"/>
        <v>0</v>
      </c>
      <c r="D20" s="37">
        <f t="shared" si="1"/>
        <v>0</v>
      </c>
      <c r="E20" s="37">
        <f t="shared" si="1"/>
        <v>0</v>
      </c>
      <c r="F20" s="37">
        <f t="shared" si="1"/>
        <v>0</v>
      </c>
      <c r="G20" s="37">
        <f t="shared" si="1"/>
        <v>0</v>
      </c>
      <c r="H20" s="37">
        <f t="shared" si="1"/>
        <v>0</v>
      </c>
      <c r="I20" s="46">
        <f t="shared" si="0"/>
        <v>484393</v>
      </c>
    </row>
    <row r="21" spans="1:11" ht="15" customHeight="1" x14ac:dyDescent="0.25">
      <c r="A21" s="43" t="s">
        <v>16</v>
      </c>
      <c r="B21" s="38">
        <v>0</v>
      </c>
      <c r="C21" s="38">
        <v>0</v>
      </c>
      <c r="D21" s="38">
        <v>0</v>
      </c>
      <c r="E21" s="38">
        <v>0</v>
      </c>
      <c r="F21" s="38">
        <v>0</v>
      </c>
      <c r="G21" s="38">
        <v>0</v>
      </c>
      <c r="H21" s="38">
        <v>0</v>
      </c>
      <c r="I21" s="44">
        <f t="shared" si="0"/>
        <v>0</v>
      </c>
    </row>
    <row r="22" spans="1:11" x14ac:dyDescent="0.25">
      <c r="A22" s="43" t="s">
        <v>13</v>
      </c>
      <c r="B22" s="38">
        <v>36342</v>
      </c>
      <c r="C22" s="38">
        <v>1378</v>
      </c>
      <c r="D22" s="38">
        <v>0</v>
      </c>
      <c r="E22" s="38">
        <v>0</v>
      </c>
      <c r="F22" s="38">
        <v>0</v>
      </c>
      <c r="G22" s="38">
        <v>0</v>
      </c>
      <c r="H22" s="38">
        <v>0</v>
      </c>
      <c r="I22" s="44">
        <f t="shared" si="0"/>
        <v>37720</v>
      </c>
    </row>
    <row r="23" spans="1:11" x14ac:dyDescent="0.25">
      <c r="A23" s="43" t="s">
        <v>14</v>
      </c>
      <c r="B23" s="38">
        <v>0</v>
      </c>
      <c r="C23" s="38">
        <v>0</v>
      </c>
      <c r="D23" s="38">
        <v>446673</v>
      </c>
      <c r="E23" s="38">
        <v>0</v>
      </c>
      <c r="F23" s="38">
        <v>0</v>
      </c>
      <c r="G23" s="38">
        <v>0</v>
      </c>
      <c r="H23" s="38">
        <v>0</v>
      </c>
      <c r="I23" s="44">
        <f t="shared" si="0"/>
        <v>446673</v>
      </c>
    </row>
    <row r="24" spans="1:11" x14ac:dyDescent="0.25">
      <c r="A24" s="43" t="s">
        <v>15</v>
      </c>
      <c r="B24" s="38">
        <v>0</v>
      </c>
      <c r="C24" s="38">
        <v>0</v>
      </c>
      <c r="D24" s="38">
        <v>0</v>
      </c>
      <c r="E24" s="38">
        <v>0</v>
      </c>
      <c r="F24" s="38">
        <v>0</v>
      </c>
      <c r="G24" s="38">
        <v>0</v>
      </c>
      <c r="H24" s="38">
        <v>0</v>
      </c>
      <c r="I24" s="44">
        <f t="shared" si="0"/>
        <v>0</v>
      </c>
    </row>
    <row r="25" spans="1:11" s="35" customFormat="1" ht="15.75" thickBot="1" x14ac:dyDescent="0.3">
      <c r="A25" s="47" t="s">
        <v>0</v>
      </c>
      <c r="B25" s="48">
        <f t="shared" ref="B25:H25" si="2">SUM(B21:B24)</f>
        <v>36342</v>
      </c>
      <c r="C25" s="48">
        <f t="shared" si="2"/>
        <v>1378</v>
      </c>
      <c r="D25" s="48">
        <f t="shared" si="2"/>
        <v>446673</v>
      </c>
      <c r="E25" s="48">
        <f t="shared" si="2"/>
        <v>0</v>
      </c>
      <c r="F25" s="48">
        <f t="shared" si="2"/>
        <v>0</v>
      </c>
      <c r="G25" s="48">
        <f t="shared" si="2"/>
        <v>0</v>
      </c>
      <c r="H25" s="48">
        <f t="shared" si="2"/>
        <v>0</v>
      </c>
      <c r="I25" s="49">
        <f t="shared" si="0"/>
        <v>484393</v>
      </c>
    </row>
    <row r="26" spans="1:11" x14ac:dyDescent="0.25">
      <c r="A26" s="33"/>
      <c r="B26" s="33"/>
      <c r="C26" s="33"/>
      <c r="D26" s="33"/>
      <c r="E26" s="33"/>
      <c r="F26" s="33"/>
      <c r="G26" s="33"/>
      <c r="H26" s="33"/>
      <c r="I26" s="33"/>
    </row>
    <row r="27" spans="1:11" x14ac:dyDescent="0.25">
      <c r="A27" s="8"/>
      <c r="B27" s="8"/>
      <c r="C27" s="8"/>
      <c r="D27" s="8"/>
      <c r="E27" s="8"/>
      <c r="F27" s="3"/>
      <c r="G27" s="3"/>
      <c r="H27" s="3"/>
      <c r="I27" s="3"/>
    </row>
    <row r="28" spans="1:11" ht="9.9499999999999993" customHeight="1" x14ac:dyDescent="0.25">
      <c r="A28" s="3"/>
      <c r="B28" s="3"/>
      <c r="C28" s="3"/>
      <c r="D28" s="3"/>
      <c r="E28" s="3"/>
      <c r="F28" s="3"/>
      <c r="G28" s="3"/>
      <c r="H28" s="3"/>
      <c r="I28" s="3"/>
    </row>
    <row r="29" spans="1:11" ht="28.9" customHeight="1" x14ac:dyDescent="0.25">
      <c r="A29" s="18"/>
      <c r="B29" s="18"/>
      <c r="C29" s="10"/>
      <c r="D29" s="10"/>
      <c r="E29" s="10"/>
      <c r="F29" s="10"/>
      <c r="G29" s="10"/>
      <c r="H29" s="10"/>
      <c r="I29" s="13"/>
    </row>
    <row r="30" spans="1:11" ht="13.5" customHeight="1" x14ac:dyDescent="0.25">
      <c r="A30" s="19"/>
      <c r="B30" s="19"/>
      <c r="C30" s="32"/>
      <c r="D30" s="32"/>
      <c r="E30" s="32"/>
      <c r="F30" s="32"/>
      <c r="G30" s="32"/>
      <c r="H30" s="32"/>
      <c r="I30" s="32"/>
    </row>
    <row r="31" spans="1:11" ht="13.5" customHeight="1" x14ac:dyDescent="0.25">
      <c r="A31" s="19"/>
      <c r="B31" s="19"/>
      <c r="C31" s="32"/>
      <c r="D31" s="32"/>
      <c r="E31" s="32"/>
      <c r="F31" s="32"/>
      <c r="G31" s="32"/>
      <c r="H31" s="32"/>
      <c r="I31" s="32"/>
    </row>
    <row r="32" spans="1:11" ht="13.5" customHeight="1" x14ac:dyDescent="0.25">
      <c r="A32" s="19"/>
      <c r="B32" s="19"/>
      <c r="C32" s="32"/>
      <c r="D32" s="32"/>
      <c r="E32" s="32"/>
      <c r="F32" s="32"/>
      <c r="G32" s="32"/>
      <c r="H32" s="32"/>
      <c r="I32" s="32"/>
    </row>
    <row r="33" spans="1:9" ht="13.5" customHeight="1" x14ac:dyDescent="0.25">
      <c r="A33" s="19"/>
      <c r="B33" s="19"/>
      <c r="C33" s="32"/>
      <c r="D33" s="32"/>
      <c r="E33" s="32"/>
      <c r="F33" s="32"/>
      <c r="G33" s="32"/>
      <c r="H33" s="32"/>
      <c r="I33" s="32"/>
    </row>
    <row r="34" spans="1:9" ht="13.5" customHeight="1" x14ac:dyDescent="0.25">
      <c r="A34" s="19"/>
      <c r="B34" s="19"/>
      <c r="C34" s="32"/>
      <c r="D34" s="32"/>
      <c r="E34" s="32"/>
      <c r="F34" s="32"/>
      <c r="G34" s="32"/>
      <c r="H34" s="32"/>
      <c r="I34" s="32"/>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6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325</v>
      </c>
      <c r="B3" s="3"/>
      <c r="C3" s="3"/>
      <c r="D3" s="3"/>
      <c r="E3" s="3"/>
      <c r="F3" s="17"/>
      <c r="G3" s="17"/>
      <c r="H3" s="17"/>
      <c r="I3" s="17"/>
    </row>
    <row r="4" spans="1:12" x14ac:dyDescent="0.25">
      <c r="A4" s="3" t="s">
        <v>63</v>
      </c>
      <c r="B4" s="3"/>
      <c r="C4" s="3"/>
      <c r="D4" s="3"/>
      <c r="E4" s="3"/>
      <c r="F4" s="17"/>
      <c r="G4" s="17"/>
      <c r="H4" s="17"/>
      <c r="I4" s="17"/>
    </row>
    <row r="5" spans="1:12" x14ac:dyDescent="0.25">
      <c r="A5" s="3" t="s">
        <v>89</v>
      </c>
      <c r="B5" s="3"/>
      <c r="C5" s="3"/>
      <c r="D5" s="3"/>
      <c r="E5" s="3"/>
      <c r="F5" s="17"/>
      <c r="G5" s="17"/>
      <c r="H5" s="17"/>
      <c r="I5" s="17"/>
    </row>
    <row r="6" spans="1:12" x14ac:dyDescent="0.25">
      <c r="A6" s="3" t="s">
        <v>158</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150000</v>
      </c>
      <c r="E15" s="38">
        <v>0</v>
      </c>
      <c r="F15" s="38">
        <v>0</v>
      </c>
      <c r="G15" s="38">
        <v>0</v>
      </c>
      <c r="H15" s="38">
        <v>0</v>
      </c>
      <c r="I15" s="38">
        <f t="shared" ref="I15:I25" si="0">SUM(B15:H15)</f>
        <v>150000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150000</v>
      </c>
      <c r="E20" s="37">
        <f t="shared" si="1"/>
        <v>0</v>
      </c>
      <c r="F20" s="37">
        <f t="shared" si="1"/>
        <v>0</v>
      </c>
      <c r="G20" s="37">
        <f t="shared" si="1"/>
        <v>0</v>
      </c>
      <c r="H20" s="37">
        <f t="shared" si="1"/>
        <v>0</v>
      </c>
      <c r="I20" s="37">
        <f t="shared" si="0"/>
        <v>150000</v>
      </c>
    </row>
    <row r="21" spans="1:12" ht="15" customHeight="1" x14ac:dyDescent="0.25">
      <c r="A21" s="38" t="s">
        <v>16</v>
      </c>
      <c r="B21" s="38">
        <v>0</v>
      </c>
      <c r="C21" s="38">
        <v>0</v>
      </c>
      <c r="D21" s="38">
        <v>10000</v>
      </c>
      <c r="E21" s="38">
        <v>0</v>
      </c>
      <c r="F21" s="38">
        <v>0</v>
      </c>
      <c r="G21" s="38">
        <v>0</v>
      </c>
      <c r="H21" s="38">
        <v>0</v>
      </c>
      <c r="I21" s="38">
        <f t="shared" si="0"/>
        <v>10000</v>
      </c>
    </row>
    <row r="22" spans="1:12" x14ac:dyDescent="0.25">
      <c r="A22" s="38" t="s">
        <v>13</v>
      </c>
      <c r="B22" s="38">
        <v>0</v>
      </c>
      <c r="C22" s="38">
        <v>0</v>
      </c>
      <c r="D22" s="38">
        <v>30000</v>
      </c>
      <c r="E22" s="38">
        <v>0</v>
      </c>
      <c r="F22" s="38">
        <v>0</v>
      </c>
      <c r="G22" s="38">
        <v>0</v>
      </c>
      <c r="H22" s="38">
        <v>0</v>
      </c>
      <c r="I22" s="38">
        <f t="shared" si="0"/>
        <v>30000</v>
      </c>
    </row>
    <row r="23" spans="1:12" x14ac:dyDescent="0.25">
      <c r="A23" s="38" t="s">
        <v>14</v>
      </c>
      <c r="B23" s="38">
        <v>0</v>
      </c>
      <c r="C23" s="38">
        <v>0</v>
      </c>
      <c r="D23" s="38">
        <v>110000</v>
      </c>
      <c r="E23" s="38"/>
      <c r="F23" s="38">
        <v>0</v>
      </c>
      <c r="G23" s="38">
        <v>0</v>
      </c>
      <c r="H23" s="38">
        <v>0</v>
      </c>
      <c r="I23" s="38">
        <f t="shared" si="0"/>
        <v>110000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150000</v>
      </c>
      <c r="E25" s="37">
        <f t="shared" si="2"/>
        <v>0</v>
      </c>
      <c r="F25" s="37">
        <f t="shared" si="2"/>
        <v>0</v>
      </c>
      <c r="G25" s="37">
        <f t="shared" si="2"/>
        <v>0</v>
      </c>
      <c r="H25" s="37">
        <f t="shared" si="2"/>
        <v>0</v>
      </c>
      <c r="I25" s="37">
        <f t="shared" si="0"/>
        <v>150000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43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326</v>
      </c>
      <c r="B3" s="3"/>
      <c r="C3" s="3"/>
      <c r="D3" s="3"/>
      <c r="E3" s="3"/>
      <c r="F3" s="17"/>
      <c r="G3" s="17"/>
      <c r="H3" s="17"/>
      <c r="I3" s="17"/>
    </row>
    <row r="4" spans="1:12" x14ac:dyDescent="0.25">
      <c r="A4" s="3" t="s">
        <v>62</v>
      </c>
      <c r="B4" s="3"/>
      <c r="C4" s="3"/>
      <c r="D4" s="3"/>
      <c r="E4" s="3"/>
      <c r="F4" s="17"/>
      <c r="G4" s="17"/>
      <c r="H4" s="17"/>
      <c r="I4" s="17"/>
    </row>
    <row r="5" spans="1:12" x14ac:dyDescent="0.25">
      <c r="A5" s="3" t="s">
        <v>89</v>
      </c>
      <c r="B5" s="3"/>
      <c r="C5" s="3"/>
      <c r="D5" s="3"/>
      <c r="E5" s="3"/>
      <c r="F5" s="17"/>
      <c r="G5" s="17"/>
      <c r="H5" s="17"/>
      <c r="I5" s="17"/>
    </row>
    <row r="6" spans="1:12" x14ac:dyDescent="0.25">
      <c r="A6" s="3" t="s">
        <v>159</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125000</v>
      </c>
      <c r="E15" s="38">
        <v>0</v>
      </c>
      <c r="F15" s="38">
        <v>0</v>
      </c>
      <c r="G15" s="38">
        <v>0</v>
      </c>
      <c r="H15" s="38">
        <v>0</v>
      </c>
      <c r="I15" s="38">
        <f t="shared" ref="I15:I25" si="0">SUM(B15:H15)</f>
        <v>125000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125000</v>
      </c>
      <c r="E20" s="37">
        <f t="shared" si="1"/>
        <v>0</v>
      </c>
      <c r="F20" s="37">
        <f t="shared" si="1"/>
        <v>0</v>
      </c>
      <c r="G20" s="37">
        <f t="shared" si="1"/>
        <v>0</v>
      </c>
      <c r="H20" s="37">
        <f t="shared" si="1"/>
        <v>0</v>
      </c>
      <c r="I20" s="37">
        <f t="shared" si="0"/>
        <v>125000</v>
      </c>
    </row>
    <row r="21" spans="1:12" ht="15" customHeight="1" x14ac:dyDescent="0.25">
      <c r="A21" s="38" t="s">
        <v>16</v>
      </c>
      <c r="B21" s="38">
        <v>0</v>
      </c>
      <c r="C21" s="38">
        <v>0</v>
      </c>
      <c r="D21" s="38">
        <v>5000</v>
      </c>
      <c r="E21" s="38">
        <v>0</v>
      </c>
      <c r="F21" s="38">
        <v>0</v>
      </c>
      <c r="G21" s="38">
        <v>0</v>
      </c>
      <c r="H21" s="38">
        <v>0</v>
      </c>
      <c r="I21" s="38">
        <f t="shared" si="0"/>
        <v>5000</v>
      </c>
    </row>
    <row r="22" spans="1:12" x14ac:dyDescent="0.25">
      <c r="A22" s="38" t="s">
        <v>13</v>
      </c>
      <c r="B22" s="38">
        <v>0</v>
      </c>
      <c r="C22" s="38">
        <v>0</v>
      </c>
      <c r="D22" s="38">
        <v>25000</v>
      </c>
      <c r="E22" s="38">
        <v>0</v>
      </c>
      <c r="F22" s="38">
        <v>0</v>
      </c>
      <c r="G22" s="38">
        <v>0</v>
      </c>
      <c r="H22" s="38">
        <v>0</v>
      </c>
      <c r="I22" s="38">
        <f t="shared" si="0"/>
        <v>25000</v>
      </c>
    </row>
    <row r="23" spans="1:12" x14ac:dyDescent="0.25">
      <c r="A23" s="38" t="s">
        <v>14</v>
      </c>
      <c r="B23" s="38">
        <v>0</v>
      </c>
      <c r="C23" s="38">
        <v>0</v>
      </c>
      <c r="D23" s="38">
        <v>95000</v>
      </c>
      <c r="E23" s="38"/>
      <c r="F23" s="38">
        <v>0</v>
      </c>
      <c r="G23" s="38">
        <v>0</v>
      </c>
      <c r="H23" s="38">
        <v>0</v>
      </c>
      <c r="I23" s="38">
        <f t="shared" si="0"/>
        <v>95000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125000</v>
      </c>
      <c r="E25" s="37">
        <f t="shared" si="2"/>
        <v>0</v>
      </c>
      <c r="F25" s="37">
        <f t="shared" si="2"/>
        <v>0</v>
      </c>
      <c r="G25" s="37">
        <f t="shared" si="2"/>
        <v>0</v>
      </c>
      <c r="H25" s="37">
        <f t="shared" si="2"/>
        <v>0</v>
      </c>
      <c r="I25" s="37">
        <f t="shared" si="0"/>
        <v>125000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44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327</v>
      </c>
      <c r="B3" s="3"/>
      <c r="C3" s="3"/>
      <c r="D3" s="3"/>
      <c r="E3" s="3"/>
      <c r="F3" s="17"/>
      <c r="G3" s="17"/>
      <c r="H3" s="17"/>
      <c r="I3" s="17"/>
    </row>
    <row r="4" spans="1:12" x14ac:dyDescent="0.25">
      <c r="A4" s="3" t="s">
        <v>62</v>
      </c>
      <c r="B4" s="3"/>
      <c r="C4" s="3"/>
      <c r="D4" s="3"/>
      <c r="E4" s="3"/>
      <c r="F4" s="17"/>
      <c r="G4" s="17"/>
      <c r="H4" s="17"/>
      <c r="I4" s="17"/>
    </row>
    <row r="5" spans="1:12" x14ac:dyDescent="0.25">
      <c r="A5" s="3" t="s">
        <v>89</v>
      </c>
      <c r="B5" s="3"/>
      <c r="C5" s="3"/>
      <c r="D5" s="3"/>
      <c r="E5" s="3"/>
      <c r="F5" s="17"/>
      <c r="G5" s="17"/>
      <c r="H5" s="17"/>
      <c r="I5" s="17"/>
    </row>
    <row r="6" spans="1:12" x14ac:dyDescent="0.25">
      <c r="A6" s="3" t="s">
        <v>160</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125000</v>
      </c>
      <c r="E15" s="38">
        <v>0</v>
      </c>
      <c r="F15" s="38">
        <v>0</v>
      </c>
      <c r="G15" s="38">
        <v>0</v>
      </c>
      <c r="H15" s="38">
        <v>0</v>
      </c>
      <c r="I15" s="38">
        <f t="shared" ref="I15:I25" si="0">SUM(B15:H15)</f>
        <v>125000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125000</v>
      </c>
      <c r="E20" s="37">
        <f t="shared" si="1"/>
        <v>0</v>
      </c>
      <c r="F20" s="37">
        <f t="shared" si="1"/>
        <v>0</v>
      </c>
      <c r="G20" s="37">
        <f t="shared" si="1"/>
        <v>0</v>
      </c>
      <c r="H20" s="37">
        <f t="shared" si="1"/>
        <v>0</v>
      </c>
      <c r="I20" s="37">
        <f t="shared" si="0"/>
        <v>125000</v>
      </c>
    </row>
    <row r="21" spans="1:12" ht="15" customHeight="1" x14ac:dyDescent="0.25">
      <c r="A21" s="38" t="s">
        <v>16</v>
      </c>
      <c r="B21" s="38">
        <v>0</v>
      </c>
      <c r="C21" s="38">
        <v>0</v>
      </c>
      <c r="D21" s="38">
        <v>5000</v>
      </c>
      <c r="E21" s="38">
        <v>0</v>
      </c>
      <c r="F21" s="38">
        <v>0</v>
      </c>
      <c r="G21" s="38">
        <v>0</v>
      </c>
      <c r="H21" s="38">
        <v>0</v>
      </c>
      <c r="I21" s="38">
        <f t="shared" si="0"/>
        <v>5000</v>
      </c>
    </row>
    <row r="22" spans="1:12" x14ac:dyDescent="0.25">
      <c r="A22" s="38" t="s">
        <v>13</v>
      </c>
      <c r="B22" s="38">
        <v>0</v>
      </c>
      <c r="C22" s="38">
        <v>0</v>
      </c>
      <c r="D22" s="38">
        <v>25000</v>
      </c>
      <c r="E22" s="38">
        <v>0</v>
      </c>
      <c r="F22" s="38">
        <v>0</v>
      </c>
      <c r="G22" s="38">
        <v>0</v>
      </c>
      <c r="H22" s="38">
        <v>0</v>
      </c>
      <c r="I22" s="38">
        <f t="shared" si="0"/>
        <v>25000</v>
      </c>
    </row>
    <row r="23" spans="1:12" x14ac:dyDescent="0.25">
      <c r="A23" s="38" t="s">
        <v>14</v>
      </c>
      <c r="B23" s="38">
        <v>0</v>
      </c>
      <c r="C23" s="38">
        <v>0</v>
      </c>
      <c r="D23" s="38">
        <v>95000</v>
      </c>
      <c r="E23" s="38"/>
      <c r="F23" s="38">
        <v>0</v>
      </c>
      <c r="G23" s="38">
        <v>0</v>
      </c>
      <c r="H23" s="38">
        <v>0</v>
      </c>
      <c r="I23" s="38">
        <f t="shared" si="0"/>
        <v>95000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125000</v>
      </c>
      <c r="E25" s="37">
        <f t="shared" si="2"/>
        <v>0</v>
      </c>
      <c r="F25" s="37">
        <f t="shared" si="2"/>
        <v>0</v>
      </c>
      <c r="G25" s="37">
        <f t="shared" si="2"/>
        <v>0</v>
      </c>
      <c r="H25" s="37">
        <f t="shared" si="2"/>
        <v>0</v>
      </c>
      <c r="I25" s="37">
        <f t="shared" si="0"/>
        <v>125000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45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328</v>
      </c>
      <c r="B3" s="3"/>
      <c r="C3" s="3"/>
      <c r="D3" s="3"/>
      <c r="E3" s="3"/>
      <c r="F3" s="17"/>
      <c r="G3" s="17"/>
      <c r="H3" s="17"/>
      <c r="I3" s="17"/>
    </row>
    <row r="4" spans="1:12" x14ac:dyDescent="0.25">
      <c r="A4" s="3" t="s">
        <v>63</v>
      </c>
      <c r="B4" s="3"/>
      <c r="C4" s="3"/>
      <c r="D4" s="3"/>
      <c r="E4" s="3"/>
      <c r="F4" s="17"/>
      <c r="G4" s="17"/>
      <c r="H4" s="17"/>
      <c r="I4" s="17"/>
    </row>
    <row r="5" spans="1:12" x14ac:dyDescent="0.25">
      <c r="A5" s="3" t="s">
        <v>89</v>
      </c>
      <c r="B5" s="3"/>
      <c r="C5" s="3"/>
      <c r="D5" s="3"/>
      <c r="E5" s="3"/>
      <c r="F5" s="17"/>
      <c r="G5" s="17"/>
      <c r="H5" s="17"/>
      <c r="I5" s="17"/>
    </row>
    <row r="6" spans="1:12" x14ac:dyDescent="0.25">
      <c r="A6" s="3" t="s">
        <v>161</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150000</v>
      </c>
      <c r="E15" s="38">
        <v>0</v>
      </c>
      <c r="F15" s="38">
        <v>0</v>
      </c>
      <c r="G15" s="38">
        <v>0</v>
      </c>
      <c r="H15" s="38">
        <v>0</v>
      </c>
      <c r="I15" s="38">
        <f t="shared" ref="I15:I25" si="0">SUM(B15:H15)</f>
        <v>150000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150000</v>
      </c>
      <c r="E20" s="37">
        <f t="shared" si="1"/>
        <v>0</v>
      </c>
      <c r="F20" s="37">
        <f t="shared" si="1"/>
        <v>0</v>
      </c>
      <c r="G20" s="37">
        <f t="shared" si="1"/>
        <v>0</v>
      </c>
      <c r="H20" s="37">
        <f t="shared" si="1"/>
        <v>0</v>
      </c>
      <c r="I20" s="37">
        <f t="shared" si="0"/>
        <v>150000</v>
      </c>
    </row>
    <row r="21" spans="1:12" ht="15" customHeight="1" x14ac:dyDescent="0.25">
      <c r="A21" s="38" t="s">
        <v>16</v>
      </c>
      <c r="B21" s="38">
        <v>0</v>
      </c>
      <c r="C21" s="38">
        <v>0</v>
      </c>
      <c r="D21" s="38">
        <v>10000</v>
      </c>
      <c r="E21" s="38">
        <v>0</v>
      </c>
      <c r="F21" s="38">
        <v>0</v>
      </c>
      <c r="G21" s="38">
        <v>0</v>
      </c>
      <c r="H21" s="38">
        <v>0</v>
      </c>
      <c r="I21" s="38">
        <f t="shared" si="0"/>
        <v>10000</v>
      </c>
    </row>
    <row r="22" spans="1:12" x14ac:dyDescent="0.25">
      <c r="A22" s="38" t="s">
        <v>13</v>
      </c>
      <c r="B22" s="38">
        <v>0</v>
      </c>
      <c r="C22" s="38">
        <v>0</v>
      </c>
      <c r="D22" s="38">
        <v>30000</v>
      </c>
      <c r="E22" s="38">
        <v>0</v>
      </c>
      <c r="F22" s="38">
        <v>0</v>
      </c>
      <c r="G22" s="38">
        <v>0</v>
      </c>
      <c r="H22" s="38">
        <v>0</v>
      </c>
      <c r="I22" s="38">
        <f t="shared" si="0"/>
        <v>30000</v>
      </c>
    </row>
    <row r="23" spans="1:12" x14ac:dyDescent="0.25">
      <c r="A23" s="38" t="s">
        <v>14</v>
      </c>
      <c r="B23" s="38">
        <v>0</v>
      </c>
      <c r="C23" s="38">
        <v>0</v>
      </c>
      <c r="D23" s="38">
        <v>110000</v>
      </c>
      <c r="E23" s="38"/>
      <c r="F23" s="38">
        <v>0</v>
      </c>
      <c r="G23" s="38">
        <v>0</v>
      </c>
      <c r="H23" s="38">
        <v>0</v>
      </c>
      <c r="I23" s="38">
        <f t="shared" si="0"/>
        <v>110000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150000</v>
      </c>
      <c r="E25" s="37">
        <f t="shared" si="2"/>
        <v>0</v>
      </c>
      <c r="F25" s="37">
        <f t="shared" si="2"/>
        <v>0</v>
      </c>
      <c r="G25" s="37">
        <f t="shared" si="2"/>
        <v>0</v>
      </c>
      <c r="H25" s="37">
        <f t="shared" si="2"/>
        <v>0</v>
      </c>
      <c r="I25" s="37">
        <f t="shared" si="0"/>
        <v>150000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46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329</v>
      </c>
      <c r="B3" s="3"/>
      <c r="C3" s="3"/>
      <c r="D3" s="3"/>
      <c r="E3" s="3"/>
      <c r="F3" s="17"/>
      <c r="G3" s="17"/>
      <c r="H3" s="17"/>
      <c r="I3" s="17"/>
    </row>
    <row r="4" spans="1:12" x14ac:dyDescent="0.25">
      <c r="A4" s="3" t="s">
        <v>64</v>
      </c>
      <c r="B4" s="3"/>
      <c r="C4" s="3"/>
      <c r="D4" s="3"/>
      <c r="E4" s="3"/>
      <c r="F4" s="17"/>
      <c r="G4" s="17"/>
      <c r="H4" s="17"/>
      <c r="I4" s="17"/>
    </row>
    <row r="5" spans="1:12" x14ac:dyDescent="0.25">
      <c r="A5" s="3" t="s">
        <v>89</v>
      </c>
      <c r="B5" s="3"/>
      <c r="C5" s="3"/>
      <c r="D5" s="3"/>
      <c r="E5" s="3"/>
      <c r="F5" s="17"/>
      <c r="G5" s="17"/>
      <c r="H5" s="17"/>
      <c r="I5" s="17"/>
    </row>
    <row r="6" spans="1:12" x14ac:dyDescent="0.25">
      <c r="A6" s="3" t="s">
        <v>162</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175000</v>
      </c>
      <c r="E15" s="38">
        <v>0</v>
      </c>
      <c r="F15" s="38">
        <v>0</v>
      </c>
      <c r="G15" s="38">
        <v>0</v>
      </c>
      <c r="H15" s="38">
        <v>0</v>
      </c>
      <c r="I15" s="38">
        <f t="shared" ref="I15:I25" si="0">SUM(B15:H15)</f>
        <v>175000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175000</v>
      </c>
      <c r="E20" s="37">
        <f t="shared" si="1"/>
        <v>0</v>
      </c>
      <c r="F20" s="37">
        <f t="shared" si="1"/>
        <v>0</v>
      </c>
      <c r="G20" s="37">
        <f t="shared" si="1"/>
        <v>0</v>
      </c>
      <c r="H20" s="37">
        <f t="shared" si="1"/>
        <v>0</v>
      </c>
      <c r="I20" s="37">
        <f t="shared" si="0"/>
        <v>175000</v>
      </c>
    </row>
    <row r="21" spans="1:12" ht="15" customHeight="1" x14ac:dyDescent="0.25">
      <c r="A21" s="38" t="s">
        <v>16</v>
      </c>
      <c r="B21" s="38">
        <v>0</v>
      </c>
      <c r="C21" s="38">
        <v>0</v>
      </c>
      <c r="D21" s="38">
        <v>10000</v>
      </c>
      <c r="E21" s="38">
        <v>0</v>
      </c>
      <c r="F21" s="38">
        <v>0</v>
      </c>
      <c r="G21" s="38">
        <v>0</v>
      </c>
      <c r="H21" s="38">
        <v>0</v>
      </c>
      <c r="I21" s="38">
        <f t="shared" si="0"/>
        <v>10000</v>
      </c>
    </row>
    <row r="22" spans="1:12" x14ac:dyDescent="0.25">
      <c r="A22" s="38" t="s">
        <v>13</v>
      </c>
      <c r="B22" s="38">
        <v>0</v>
      </c>
      <c r="C22" s="38">
        <v>0</v>
      </c>
      <c r="D22" s="38">
        <v>40000</v>
      </c>
      <c r="E22" s="38">
        <v>0</v>
      </c>
      <c r="F22" s="38">
        <v>0</v>
      </c>
      <c r="G22" s="38">
        <v>0</v>
      </c>
      <c r="H22" s="38">
        <v>0</v>
      </c>
      <c r="I22" s="38">
        <f t="shared" si="0"/>
        <v>40000</v>
      </c>
    </row>
    <row r="23" spans="1:12" x14ac:dyDescent="0.25">
      <c r="A23" s="38" t="s">
        <v>14</v>
      </c>
      <c r="B23" s="38">
        <v>0</v>
      </c>
      <c r="C23" s="38">
        <v>0</v>
      </c>
      <c r="D23" s="38">
        <v>125000</v>
      </c>
      <c r="E23" s="38"/>
      <c r="F23" s="38">
        <v>0</v>
      </c>
      <c r="G23" s="38">
        <v>0</v>
      </c>
      <c r="H23" s="38">
        <v>0</v>
      </c>
      <c r="I23" s="38">
        <f t="shared" si="0"/>
        <v>125000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175000</v>
      </c>
      <c r="E25" s="37">
        <f t="shared" si="2"/>
        <v>0</v>
      </c>
      <c r="F25" s="37">
        <f t="shared" si="2"/>
        <v>0</v>
      </c>
      <c r="G25" s="37">
        <f t="shared" si="2"/>
        <v>0</v>
      </c>
      <c r="H25" s="37">
        <f t="shared" si="2"/>
        <v>0</v>
      </c>
      <c r="I25" s="37">
        <f t="shared" si="0"/>
        <v>175000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47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330</v>
      </c>
      <c r="B3" s="3"/>
      <c r="C3" s="3"/>
      <c r="D3" s="3"/>
      <c r="E3" s="3"/>
      <c r="F3" s="17"/>
      <c r="G3" s="17"/>
      <c r="H3" s="17"/>
      <c r="I3" s="17"/>
    </row>
    <row r="4" spans="1:12" x14ac:dyDescent="0.25">
      <c r="A4" s="3" t="s">
        <v>64</v>
      </c>
      <c r="B4" s="3"/>
      <c r="C4" s="3"/>
      <c r="D4" s="3"/>
      <c r="E4" s="3"/>
      <c r="F4" s="17"/>
      <c r="G4" s="17"/>
      <c r="H4" s="17"/>
      <c r="I4" s="17"/>
    </row>
    <row r="5" spans="1:12" x14ac:dyDescent="0.25">
      <c r="A5" s="3" t="s">
        <v>358</v>
      </c>
      <c r="B5" s="3"/>
      <c r="C5" s="3"/>
      <c r="D5" s="3"/>
      <c r="E5" s="3"/>
      <c r="F5" s="17"/>
      <c r="G5" s="17"/>
      <c r="H5" s="17"/>
      <c r="I5" s="17"/>
    </row>
    <row r="6" spans="1:12" x14ac:dyDescent="0.25">
      <c r="A6" s="3" t="s">
        <v>163</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175000</v>
      </c>
      <c r="E15" s="38">
        <v>0</v>
      </c>
      <c r="F15" s="38">
        <v>0</v>
      </c>
      <c r="G15" s="38">
        <v>0</v>
      </c>
      <c r="H15" s="38">
        <v>0</v>
      </c>
      <c r="I15" s="38">
        <f t="shared" ref="I15:I25" si="0">SUM(B15:H15)</f>
        <v>175000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175000</v>
      </c>
      <c r="E20" s="37">
        <f t="shared" si="1"/>
        <v>0</v>
      </c>
      <c r="F20" s="37">
        <f t="shared" si="1"/>
        <v>0</v>
      </c>
      <c r="G20" s="37">
        <f t="shared" si="1"/>
        <v>0</v>
      </c>
      <c r="H20" s="37">
        <f t="shared" si="1"/>
        <v>0</v>
      </c>
      <c r="I20" s="37">
        <f t="shared" si="0"/>
        <v>175000</v>
      </c>
    </row>
    <row r="21" spans="1:12" ht="15" customHeight="1" x14ac:dyDescent="0.25">
      <c r="A21" s="38" t="s">
        <v>16</v>
      </c>
      <c r="B21" s="38">
        <v>0</v>
      </c>
      <c r="C21" s="38">
        <v>0</v>
      </c>
      <c r="D21" s="38">
        <v>10000</v>
      </c>
      <c r="E21" s="38">
        <v>0</v>
      </c>
      <c r="F21" s="38">
        <v>0</v>
      </c>
      <c r="G21" s="38">
        <v>0</v>
      </c>
      <c r="H21" s="38">
        <v>0</v>
      </c>
      <c r="I21" s="38">
        <f t="shared" si="0"/>
        <v>10000</v>
      </c>
    </row>
    <row r="22" spans="1:12" x14ac:dyDescent="0.25">
      <c r="A22" s="38" t="s">
        <v>13</v>
      </c>
      <c r="B22" s="38">
        <v>0</v>
      </c>
      <c r="C22" s="38">
        <v>0</v>
      </c>
      <c r="D22" s="38">
        <v>40000</v>
      </c>
      <c r="E22" s="38">
        <v>0</v>
      </c>
      <c r="F22" s="38">
        <v>0</v>
      </c>
      <c r="G22" s="38">
        <v>0</v>
      </c>
      <c r="H22" s="38">
        <v>0</v>
      </c>
      <c r="I22" s="38">
        <f t="shared" si="0"/>
        <v>40000</v>
      </c>
    </row>
    <row r="23" spans="1:12" x14ac:dyDescent="0.25">
      <c r="A23" s="38" t="s">
        <v>14</v>
      </c>
      <c r="B23" s="38">
        <v>0</v>
      </c>
      <c r="C23" s="38">
        <v>0</v>
      </c>
      <c r="D23" s="38">
        <v>125000</v>
      </c>
      <c r="E23" s="38"/>
      <c r="F23" s="38">
        <v>0</v>
      </c>
      <c r="G23" s="38">
        <v>0</v>
      </c>
      <c r="H23" s="38">
        <v>0</v>
      </c>
      <c r="I23" s="38">
        <f t="shared" si="0"/>
        <v>125000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175000</v>
      </c>
      <c r="E25" s="37">
        <f t="shared" si="2"/>
        <v>0</v>
      </c>
      <c r="F25" s="37">
        <f t="shared" si="2"/>
        <v>0</v>
      </c>
      <c r="G25" s="37">
        <f t="shared" si="2"/>
        <v>0</v>
      </c>
      <c r="H25" s="37">
        <f t="shared" si="2"/>
        <v>0</v>
      </c>
      <c r="I25" s="37">
        <f t="shared" si="0"/>
        <v>175000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48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L50"/>
  <sheetViews>
    <sheetView view="pageBreakPreview" zoomScaleNormal="100" zoomScaleSheetLayoutView="100" workbookViewId="0">
      <selection activeCell="M30" sqref="M30"/>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331</v>
      </c>
      <c r="B3" s="3"/>
      <c r="C3" s="3"/>
      <c r="D3" s="3"/>
      <c r="E3" s="3"/>
      <c r="F3" s="17"/>
      <c r="G3" s="17"/>
      <c r="H3" s="17"/>
      <c r="I3" s="17"/>
    </row>
    <row r="4" spans="1:12" x14ac:dyDescent="0.25">
      <c r="A4" s="3" t="s">
        <v>62</v>
      </c>
      <c r="B4" s="3"/>
      <c r="C4" s="3"/>
      <c r="D4" s="3"/>
      <c r="E4" s="3"/>
      <c r="F4" s="17"/>
      <c r="G4" s="17"/>
      <c r="H4" s="17"/>
      <c r="I4" s="17"/>
    </row>
    <row r="5" spans="1:12" x14ac:dyDescent="0.25">
      <c r="A5" s="3" t="s">
        <v>89</v>
      </c>
      <c r="B5" s="3"/>
      <c r="C5" s="3"/>
      <c r="D5" s="3"/>
      <c r="E5" s="3"/>
      <c r="F5" s="17"/>
      <c r="G5" s="17"/>
      <c r="H5" s="17"/>
      <c r="I5" s="17"/>
    </row>
    <row r="6" spans="1:12" x14ac:dyDescent="0.25">
      <c r="A6" s="3" t="s">
        <v>164</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125000</v>
      </c>
      <c r="E15" s="38">
        <v>0</v>
      </c>
      <c r="F15" s="38">
        <v>0</v>
      </c>
      <c r="G15" s="38">
        <v>0</v>
      </c>
      <c r="H15" s="38">
        <v>0</v>
      </c>
      <c r="I15" s="38">
        <f t="shared" ref="I15:I25" si="0">SUM(B15:H15)</f>
        <v>125000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125000</v>
      </c>
      <c r="E20" s="37">
        <f t="shared" si="1"/>
        <v>0</v>
      </c>
      <c r="F20" s="37">
        <f t="shared" si="1"/>
        <v>0</v>
      </c>
      <c r="G20" s="37">
        <f t="shared" si="1"/>
        <v>0</v>
      </c>
      <c r="H20" s="37">
        <f t="shared" si="1"/>
        <v>0</v>
      </c>
      <c r="I20" s="37">
        <f t="shared" si="0"/>
        <v>125000</v>
      </c>
    </row>
    <row r="21" spans="1:12" ht="15" customHeight="1" x14ac:dyDescent="0.25">
      <c r="A21" s="38" t="s">
        <v>16</v>
      </c>
      <c r="B21" s="38">
        <v>0</v>
      </c>
      <c r="C21" s="38">
        <v>0</v>
      </c>
      <c r="D21" s="38">
        <v>5000</v>
      </c>
      <c r="E21" s="38">
        <v>0</v>
      </c>
      <c r="F21" s="38">
        <v>0</v>
      </c>
      <c r="G21" s="38">
        <v>0</v>
      </c>
      <c r="H21" s="38">
        <v>0</v>
      </c>
      <c r="I21" s="38">
        <f t="shared" si="0"/>
        <v>5000</v>
      </c>
    </row>
    <row r="22" spans="1:12" x14ac:dyDescent="0.25">
      <c r="A22" s="38" t="s">
        <v>13</v>
      </c>
      <c r="B22" s="38">
        <v>0</v>
      </c>
      <c r="C22" s="38">
        <v>0</v>
      </c>
      <c r="D22" s="38">
        <v>25000</v>
      </c>
      <c r="E22" s="38">
        <v>0</v>
      </c>
      <c r="F22" s="38">
        <v>0</v>
      </c>
      <c r="G22" s="38">
        <v>0</v>
      </c>
      <c r="H22" s="38">
        <v>0</v>
      </c>
      <c r="I22" s="38">
        <f t="shared" si="0"/>
        <v>25000</v>
      </c>
    </row>
    <row r="23" spans="1:12" x14ac:dyDescent="0.25">
      <c r="A23" s="38" t="s">
        <v>14</v>
      </c>
      <c r="B23" s="38">
        <v>0</v>
      </c>
      <c r="C23" s="38">
        <v>0</v>
      </c>
      <c r="D23" s="38">
        <v>95000</v>
      </c>
      <c r="E23" s="38"/>
      <c r="F23" s="38">
        <v>0</v>
      </c>
      <c r="G23" s="38">
        <v>0</v>
      </c>
      <c r="H23" s="38">
        <v>0</v>
      </c>
      <c r="I23" s="38">
        <f t="shared" si="0"/>
        <v>95000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125000</v>
      </c>
      <c r="E25" s="37">
        <f t="shared" si="2"/>
        <v>0</v>
      </c>
      <c r="F25" s="37">
        <f t="shared" si="2"/>
        <v>0</v>
      </c>
      <c r="G25" s="37">
        <f t="shared" si="2"/>
        <v>0</v>
      </c>
      <c r="H25" s="37">
        <f t="shared" si="2"/>
        <v>0</v>
      </c>
      <c r="I25" s="37">
        <f t="shared" si="0"/>
        <v>125000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49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332</v>
      </c>
      <c r="B3" s="3"/>
      <c r="C3" s="3"/>
      <c r="D3" s="3"/>
      <c r="E3" s="3"/>
      <c r="F3" s="17"/>
      <c r="G3" s="17"/>
      <c r="H3" s="17"/>
      <c r="I3" s="17"/>
    </row>
    <row r="4" spans="1:12" x14ac:dyDescent="0.25">
      <c r="A4" s="3" t="s">
        <v>63</v>
      </c>
      <c r="B4" s="3"/>
      <c r="C4" s="3"/>
      <c r="D4" s="3"/>
      <c r="E4" s="3"/>
      <c r="F4" s="17"/>
      <c r="G4" s="17"/>
      <c r="H4" s="17"/>
      <c r="I4" s="17"/>
    </row>
    <row r="5" spans="1:12" x14ac:dyDescent="0.25">
      <c r="A5" s="3" t="s">
        <v>89</v>
      </c>
      <c r="B5" s="3"/>
      <c r="C5" s="3"/>
      <c r="D5" s="3"/>
      <c r="E5" s="3"/>
      <c r="F5" s="17"/>
      <c r="G5" s="17"/>
      <c r="H5" s="17"/>
      <c r="I5" s="17"/>
    </row>
    <row r="6" spans="1:12" x14ac:dyDescent="0.25">
      <c r="A6" s="3" t="s">
        <v>165</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150000</v>
      </c>
      <c r="E15" s="38">
        <v>0</v>
      </c>
      <c r="F15" s="38">
        <v>0</v>
      </c>
      <c r="G15" s="38">
        <v>0</v>
      </c>
      <c r="H15" s="38">
        <v>0</v>
      </c>
      <c r="I15" s="38">
        <f t="shared" ref="I15:I25" si="0">SUM(B15:H15)</f>
        <v>150000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150000</v>
      </c>
      <c r="E20" s="37">
        <f t="shared" si="1"/>
        <v>0</v>
      </c>
      <c r="F20" s="37">
        <f t="shared" si="1"/>
        <v>0</v>
      </c>
      <c r="G20" s="37">
        <f t="shared" si="1"/>
        <v>0</v>
      </c>
      <c r="H20" s="37">
        <f t="shared" si="1"/>
        <v>0</v>
      </c>
      <c r="I20" s="37">
        <f t="shared" si="0"/>
        <v>150000</v>
      </c>
    </row>
    <row r="21" spans="1:12" ht="15" customHeight="1" x14ac:dyDescent="0.25">
      <c r="A21" s="38" t="s">
        <v>16</v>
      </c>
      <c r="B21" s="38">
        <v>0</v>
      </c>
      <c r="C21" s="38">
        <v>0</v>
      </c>
      <c r="D21" s="38">
        <v>10000</v>
      </c>
      <c r="E21" s="38">
        <v>0</v>
      </c>
      <c r="F21" s="38">
        <v>0</v>
      </c>
      <c r="G21" s="38">
        <v>0</v>
      </c>
      <c r="H21" s="38">
        <v>0</v>
      </c>
      <c r="I21" s="38">
        <f t="shared" si="0"/>
        <v>10000</v>
      </c>
    </row>
    <row r="22" spans="1:12" x14ac:dyDescent="0.25">
      <c r="A22" s="38" t="s">
        <v>13</v>
      </c>
      <c r="B22" s="38">
        <v>0</v>
      </c>
      <c r="C22" s="38">
        <v>0</v>
      </c>
      <c r="D22" s="38">
        <v>30000</v>
      </c>
      <c r="E22" s="38">
        <v>0</v>
      </c>
      <c r="F22" s="38">
        <v>0</v>
      </c>
      <c r="G22" s="38">
        <v>0</v>
      </c>
      <c r="H22" s="38">
        <v>0</v>
      </c>
      <c r="I22" s="38">
        <f t="shared" si="0"/>
        <v>30000</v>
      </c>
    </row>
    <row r="23" spans="1:12" x14ac:dyDescent="0.25">
      <c r="A23" s="38" t="s">
        <v>14</v>
      </c>
      <c r="B23" s="38">
        <v>0</v>
      </c>
      <c r="C23" s="38">
        <v>0</v>
      </c>
      <c r="D23" s="38">
        <v>110000</v>
      </c>
      <c r="E23" s="38"/>
      <c r="F23" s="38">
        <v>0</v>
      </c>
      <c r="G23" s="38">
        <v>0</v>
      </c>
      <c r="H23" s="38">
        <v>0</v>
      </c>
      <c r="I23" s="38">
        <f t="shared" si="0"/>
        <v>110000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150000</v>
      </c>
      <c r="E25" s="37">
        <f t="shared" si="2"/>
        <v>0</v>
      </c>
      <c r="F25" s="37">
        <f t="shared" si="2"/>
        <v>0</v>
      </c>
      <c r="G25" s="37">
        <f t="shared" si="2"/>
        <v>0</v>
      </c>
      <c r="H25" s="37">
        <f t="shared" si="2"/>
        <v>0</v>
      </c>
      <c r="I25" s="37">
        <f t="shared" si="0"/>
        <v>150000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4A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333</v>
      </c>
      <c r="B3" s="3"/>
      <c r="C3" s="3"/>
      <c r="D3" s="3"/>
      <c r="E3" s="3"/>
      <c r="F3" s="17"/>
      <c r="G3" s="17"/>
      <c r="H3" s="17"/>
      <c r="I3" s="17"/>
    </row>
    <row r="4" spans="1:12" x14ac:dyDescent="0.25">
      <c r="A4" s="3" t="s">
        <v>62</v>
      </c>
      <c r="B4" s="3"/>
      <c r="C4" s="3"/>
      <c r="D4" s="3"/>
      <c r="E4" s="3"/>
      <c r="F4" s="17"/>
      <c r="G4" s="17"/>
      <c r="H4" s="17"/>
      <c r="I4" s="17"/>
    </row>
    <row r="5" spans="1:12" x14ac:dyDescent="0.25">
      <c r="A5" s="3" t="s">
        <v>89</v>
      </c>
      <c r="B5" s="3"/>
      <c r="C5" s="3"/>
      <c r="D5" s="3"/>
      <c r="E5" s="3"/>
      <c r="F5" s="17"/>
      <c r="G5" s="17"/>
      <c r="H5" s="17"/>
      <c r="I5" s="17"/>
    </row>
    <row r="6" spans="1:12" x14ac:dyDescent="0.25">
      <c r="A6" s="3" t="s">
        <v>166</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125000</v>
      </c>
      <c r="E15" s="38">
        <v>0</v>
      </c>
      <c r="F15" s="38">
        <v>0</v>
      </c>
      <c r="G15" s="38">
        <v>0</v>
      </c>
      <c r="H15" s="38">
        <v>0</v>
      </c>
      <c r="I15" s="38">
        <f t="shared" ref="I15:I25" si="0">SUM(B15:H15)</f>
        <v>125000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125000</v>
      </c>
      <c r="E20" s="37">
        <f t="shared" si="1"/>
        <v>0</v>
      </c>
      <c r="F20" s="37">
        <f t="shared" si="1"/>
        <v>0</v>
      </c>
      <c r="G20" s="37">
        <f t="shared" si="1"/>
        <v>0</v>
      </c>
      <c r="H20" s="37">
        <f t="shared" si="1"/>
        <v>0</v>
      </c>
      <c r="I20" s="37">
        <f t="shared" si="0"/>
        <v>125000</v>
      </c>
    </row>
    <row r="21" spans="1:12" ht="15" customHeight="1" x14ac:dyDescent="0.25">
      <c r="A21" s="38" t="s">
        <v>16</v>
      </c>
      <c r="B21" s="38">
        <v>0</v>
      </c>
      <c r="C21" s="38">
        <v>0</v>
      </c>
      <c r="D21" s="38">
        <v>5000</v>
      </c>
      <c r="E21" s="38">
        <v>0</v>
      </c>
      <c r="F21" s="38">
        <v>0</v>
      </c>
      <c r="G21" s="38">
        <v>0</v>
      </c>
      <c r="H21" s="38">
        <v>0</v>
      </c>
      <c r="I21" s="38">
        <f t="shared" si="0"/>
        <v>5000</v>
      </c>
    </row>
    <row r="22" spans="1:12" x14ac:dyDescent="0.25">
      <c r="A22" s="38" t="s">
        <v>13</v>
      </c>
      <c r="B22" s="38">
        <v>0</v>
      </c>
      <c r="C22" s="38">
        <v>0</v>
      </c>
      <c r="D22" s="38">
        <v>25000</v>
      </c>
      <c r="E22" s="38">
        <v>0</v>
      </c>
      <c r="F22" s="38">
        <v>0</v>
      </c>
      <c r="G22" s="38">
        <v>0</v>
      </c>
      <c r="H22" s="38">
        <v>0</v>
      </c>
      <c r="I22" s="38">
        <f t="shared" si="0"/>
        <v>25000</v>
      </c>
    </row>
    <row r="23" spans="1:12" x14ac:dyDescent="0.25">
      <c r="A23" s="38" t="s">
        <v>14</v>
      </c>
      <c r="B23" s="38">
        <v>0</v>
      </c>
      <c r="C23" s="38">
        <v>0</v>
      </c>
      <c r="D23" s="38">
        <v>95000</v>
      </c>
      <c r="E23" s="38"/>
      <c r="F23" s="38">
        <v>0</v>
      </c>
      <c r="G23" s="38">
        <v>0</v>
      </c>
      <c r="H23" s="38">
        <v>0</v>
      </c>
      <c r="I23" s="38">
        <f t="shared" si="0"/>
        <v>95000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125000</v>
      </c>
      <c r="E25" s="37">
        <f t="shared" si="2"/>
        <v>0</v>
      </c>
      <c r="F25" s="37">
        <f t="shared" si="2"/>
        <v>0</v>
      </c>
      <c r="G25" s="37">
        <f t="shared" si="2"/>
        <v>0</v>
      </c>
      <c r="H25" s="37">
        <f t="shared" si="2"/>
        <v>0</v>
      </c>
      <c r="I25" s="37">
        <f t="shared" si="0"/>
        <v>125000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4B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334</v>
      </c>
      <c r="B3" s="3"/>
      <c r="C3" s="3"/>
      <c r="D3" s="3"/>
      <c r="E3" s="3"/>
      <c r="F3" s="17"/>
      <c r="G3" s="17"/>
      <c r="H3" s="17"/>
      <c r="I3" s="17"/>
    </row>
    <row r="4" spans="1:12" x14ac:dyDescent="0.25">
      <c r="A4" s="3" t="s">
        <v>62</v>
      </c>
      <c r="B4" s="3"/>
      <c r="C4" s="3"/>
      <c r="D4" s="3"/>
      <c r="E4" s="3"/>
      <c r="F4" s="17"/>
      <c r="G4" s="17"/>
      <c r="H4" s="17"/>
      <c r="I4" s="17"/>
    </row>
    <row r="5" spans="1:12" x14ac:dyDescent="0.25">
      <c r="A5" s="3" t="s">
        <v>89</v>
      </c>
      <c r="B5" s="3"/>
      <c r="C5" s="3"/>
      <c r="D5" s="3"/>
      <c r="E5" s="3"/>
      <c r="F5" s="17"/>
      <c r="G5" s="17"/>
      <c r="H5" s="17"/>
      <c r="I5" s="17"/>
    </row>
    <row r="6" spans="1:12" x14ac:dyDescent="0.25">
      <c r="A6" s="3" t="s">
        <v>167</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125000</v>
      </c>
      <c r="E15" s="38">
        <v>0</v>
      </c>
      <c r="F15" s="38">
        <v>0</v>
      </c>
      <c r="G15" s="38">
        <v>0</v>
      </c>
      <c r="H15" s="38">
        <v>0</v>
      </c>
      <c r="I15" s="38">
        <f t="shared" ref="I15:I25" si="0">SUM(B15:H15)</f>
        <v>125000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125000</v>
      </c>
      <c r="E20" s="37">
        <f t="shared" si="1"/>
        <v>0</v>
      </c>
      <c r="F20" s="37">
        <f t="shared" si="1"/>
        <v>0</v>
      </c>
      <c r="G20" s="37">
        <f t="shared" si="1"/>
        <v>0</v>
      </c>
      <c r="H20" s="37">
        <f t="shared" si="1"/>
        <v>0</v>
      </c>
      <c r="I20" s="37">
        <f t="shared" si="0"/>
        <v>125000</v>
      </c>
    </row>
    <row r="21" spans="1:12" ht="15" customHeight="1" x14ac:dyDescent="0.25">
      <c r="A21" s="38" t="s">
        <v>16</v>
      </c>
      <c r="B21" s="38">
        <v>0</v>
      </c>
      <c r="C21" s="38">
        <v>0</v>
      </c>
      <c r="D21" s="38">
        <v>5000</v>
      </c>
      <c r="E21" s="38">
        <v>0</v>
      </c>
      <c r="F21" s="38">
        <v>0</v>
      </c>
      <c r="G21" s="38">
        <v>0</v>
      </c>
      <c r="H21" s="38">
        <v>0</v>
      </c>
      <c r="I21" s="38">
        <f t="shared" si="0"/>
        <v>5000</v>
      </c>
    </row>
    <row r="22" spans="1:12" x14ac:dyDescent="0.25">
      <c r="A22" s="38" t="s">
        <v>13</v>
      </c>
      <c r="B22" s="38">
        <v>0</v>
      </c>
      <c r="C22" s="38">
        <v>0</v>
      </c>
      <c r="D22" s="38">
        <v>25000</v>
      </c>
      <c r="E22" s="38">
        <v>0</v>
      </c>
      <c r="F22" s="38">
        <v>0</v>
      </c>
      <c r="G22" s="38">
        <v>0</v>
      </c>
      <c r="H22" s="38">
        <v>0</v>
      </c>
      <c r="I22" s="38">
        <f t="shared" si="0"/>
        <v>25000</v>
      </c>
    </row>
    <row r="23" spans="1:12" x14ac:dyDescent="0.25">
      <c r="A23" s="38" t="s">
        <v>14</v>
      </c>
      <c r="B23" s="38">
        <v>0</v>
      </c>
      <c r="C23" s="38">
        <v>0</v>
      </c>
      <c r="D23" s="38">
        <v>95000</v>
      </c>
      <c r="E23" s="38"/>
      <c r="F23" s="38">
        <v>0</v>
      </c>
      <c r="G23" s="38">
        <v>0</v>
      </c>
      <c r="H23" s="38">
        <v>0</v>
      </c>
      <c r="I23" s="38">
        <f t="shared" si="0"/>
        <v>95000</v>
      </c>
    </row>
    <row r="24" spans="1:12" ht="14.25" customHeight="1"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125000</v>
      </c>
      <c r="E25" s="37">
        <f t="shared" si="2"/>
        <v>0</v>
      </c>
      <c r="F25" s="37">
        <f t="shared" si="2"/>
        <v>0</v>
      </c>
      <c r="G25" s="37">
        <f t="shared" si="2"/>
        <v>0</v>
      </c>
      <c r="H25" s="37">
        <f t="shared" si="2"/>
        <v>0</v>
      </c>
      <c r="I25" s="37">
        <f t="shared" si="0"/>
        <v>125000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4C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4"/>
  <sheetViews>
    <sheetView view="pageBreakPreview" zoomScale="110" zoomScaleNormal="100" zoomScaleSheetLayoutView="110" workbookViewId="0">
      <selection activeCell="A8" sqref="A8:I12"/>
    </sheetView>
  </sheetViews>
  <sheetFormatPr defaultColWidth="8.85546875"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D1" s="16"/>
      <c r="E1" s="16"/>
      <c r="F1" s="16"/>
      <c r="G1" s="16"/>
      <c r="H1" s="16"/>
      <c r="I1" s="16"/>
    </row>
    <row r="2" spans="1:12" ht="15.75" x14ac:dyDescent="0.25">
      <c r="A2" s="20" t="s">
        <v>255</v>
      </c>
      <c r="B2" s="6"/>
      <c r="D2" s="6"/>
      <c r="E2" s="6"/>
      <c r="F2" s="17"/>
      <c r="G2" s="17"/>
      <c r="H2" s="17"/>
      <c r="I2" s="17"/>
    </row>
    <row r="3" spans="1:12" ht="15.75" x14ac:dyDescent="0.25">
      <c r="A3" s="20" t="s">
        <v>263</v>
      </c>
      <c r="B3" s="3"/>
      <c r="C3" s="3"/>
      <c r="D3" s="3"/>
      <c r="E3" s="3"/>
      <c r="F3" s="17"/>
      <c r="G3" s="17"/>
      <c r="H3" s="17"/>
      <c r="I3" s="17"/>
    </row>
    <row r="4" spans="1:12" x14ac:dyDescent="0.25">
      <c r="A4" s="3" t="s">
        <v>205</v>
      </c>
      <c r="B4" s="3"/>
      <c r="C4" s="3"/>
      <c r="D4" s="3"/>
      <c r="E4" s="3"/>
      <c r="F4" s="17"/>
      <c r="G4" s="17"/>
      <c r="H4" s="17"/>
      <c r="I4" s="17"/>
    </row>
    <row r="5" spans="1:12" x14ac:dyDescent="0.25">
      <c r="A5" s="3" t="s">
        <v>73</v>
      </c>
      <c r="B5" s="3"/>
      <c r="C5" s="3"/>
      <c r="D5" s="3"/>
      <c r="E5" s="3"/>
      <c r="F5" s="17"/>
      <c r="G5" s="17"/>
      <c r="H5" s="17"/>
      <c r="I5" s="17"/>
    </row>
    <row r="6" spans="1:12" x14ac:dyDescent="0.25">
      <c r="A6" s="3" t="s">
        <v>74</v>
      </c>
      <c r="B6" s="3"/>
      <c r="C6" s="3"/>
      <c r="D6" s="3"/>
      <c r="E6" s="3"/>
      <c r="F6" s="17"/>
      <c r="G6" s="17"/>
      <c r="H6" s="17"/>
      <c r="I6" s="17"/>
    </row>
    <row r="7" spans="1:12" x14ac:dyDescent="0.25">
      <c r="A7" s="7" t="s">
        <v>9</v>
      </c>
      <c r="B7" s="6"/>
      <c r="C7" s="3"/>
      <c r="D7" s="3"/>
      <c r="E7" s="3"/>
      <c r="F7" s="17"/>
      <c r="G7" s="17"/>
      <c r="H7" s="17"/>
      <c r="I7" s="17"/>
    </row>
    <row r="8" spans="1:12" x14ac:dyDescent="0.25">
      <c r="A8" s="51" t="s">
        <v>370</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28.5"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60</v>
      </c>
      <c r="B15" s="38">
        <v>181803</v>
      </c>
      <c r="C15" s="38">
        <v>531467</v>
      </c>
      <c r="D15" s="38">
        <v>0</v>
      </c>
      <c r="E15" s="38">
        <v>0</v>
      </c>
      <c r="F15" s="38">
        <v>0</v>
      </c>
      <c r="G15" s="38">
        <v>0</v>
      </c>
      <c r="H15" s="38">
        <v>0</v>
      </c>
      <c r="I15" s="38">
        <f t="shared" ref="I15:I25" si="0">SUM(B15:H15)</f>
        <v>713270</v>
      </c>
      <c r="K15" s="4"/>
    </row>
    <row r="16" spans="1:12" x14ac:dyDescent="0.25">
      <c r="A16" s="38" t="s">
        <v>23</v>
      </c>
      <c r="B16" s="38">
        <v>0</v>
      </c>
      <c r="C16" s="38">
        <v>0</v>
      </c>
      <c r="D16" s="38">
        <v>0</v>
      </c>
      <c r="E16" s="38">
        <v>0</v>
      </c>
      <c r="F16" s="38">
        <v>0</v>
      </c>
      <c r="G16" s="38">
        <v>0</v>
      </c>
      <c r="H16" s="38">
        <v>0</v>
      </c>
      <c r="I16" s="38">
        <f t="shared" si="0"/>
        <v>0</v>
      </c>
      <c r="K16" s="4">
        <f>I20-I25</f>
        <v>0</v>
      </c>
      <c r="L16" t="s">
        <v>7</v>
      </c>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210000</v>
      </c>
      <c r="C18" s="38">
        <v>0</v>
      </c>
      <c r="D18" s="38">
        <v>0</v>
      </c>
      <c r="E18" s="38">
        <v>0</v>
      </c>
      <c r="F18" s="38">
        <v>0</v>
      </c>
      <c r="G18" s="38">
        <v>0</v>
      </c>
      <c r="H18" s="38">
        <v>0</v>
      </c>
      <c r="I18" s="38">
        <f t="shared" si="0"/>
        <v>210000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391803</v>
      </c>
      <c r="C20" s="37">
        <f t="shared" si="1"/>
        <v>531467</v>
      </c>
      <c r="D20" s="37">
        <f t="shared" si="1"/>
        <v>0</v>
      </c>
      <c r="E20" s="37">
        <f t="shared" si="1"/>
        <v>0</v>
      </c>
      <c r="F20" s="37">
        <f t="shared" si="1"/>
        <v>0</v>
      </c>
      <c r="G20" s="37">
        <f t="shared" si="1"/>
        <v>0</v>
      </c>
      <c r="H20" s="37">
        <f t="shared" si="1"/>
        <v>0</v>
      </c>
      <c r="I20" s="37">
        <f t="shared" si="0"/>
        <v>923270</v>
      </c>
    </row>
    <row r="21" spans="1:11" ht="15" customHeight="1" x14ac:dyDescent="0.25">
      <c r="A21" s="38" t="s">
        <v>16</v>
      </c>
      <c r="B21" s="38">
        <v>0</v>
      </c>
      <c r="C21" s="38">
        <v>15000</v>
      </c>
      <c r="D21" s="38">
        <v>40000</v>
      </c>
      <c r="E21" s="38">
        <v>0</v>
      </c>
      <c r="F21" s="38">
        <v>0</v>
      </c>
      <c r="G21" s="38">
        <v>0</v>
      </c>
      <c r="H21" s="38">
        <v>0</v>
      </c>
      <c r="I21" s="38">
        <f t="shared" si="0"/>
        <v>55000</v>
      </c>
    </row>
    <row r="22" spans="1:11" x14ac:dyDescent="0.25">
      <c r="A22" s="38" t="s">
        <v>13</v>
      </c>
      <c r="B22" s="38">
        <v>79843</v>
      </c>
      <c r="C22" s="38">
        <v>50000</v>
      </c>
      <c r="D22" s="38">
        <v>100000</v>
      </c>
      <c r="E22" s="38">
        <v>30000</v>
      </c>
      <c r="F22" s="38">
        <v>0</v>
      </c>
      <c r="G22" s="38">
        <v>0</v>
      </c>
      <c r="H22" s="38">
        <v>0</v>
      </c>
      <c r="I22" s="38">
        <f t="shared" si="0"/>
        <v>259843</v>
      </c>
    </row>
    <row r="23" spans="1:11" x14ac:dyDescent="0.25">
      <c r="A23" s="38" t="s">
        <v>14</v>
      </c>
      <c r="B23" s="38">
        <v>0</v>
      </c>
      <c r="C23" s="38">
        <v>50000</v>
      </c>
      <c r="D23" s="38">
        <v>350000</v>
      </c>
      <c r="E23" s="38">
        <v>208427</v>
      </c>
      <c r="F23" s="38">
        <v>0</v>
      </c>
      <c r="G23" s="38">
        <v>0</v>
      </c>
      <c r="H23" s="38">
        <v>0</v>
      </c>
      <c r="I23" s="38">
        <f t="shared" si="0"/>
        <v>608427</v>
      </c>
    </row>
    <row r="24" spans="1:11" x14ac:dyDescent="0.25">
      <c r="A24" s="38" t="s">
        <v>15</v>
      </c>
      <c r="B24" s="38">
        <v>0</v>
      </c>
      <c r="C24" s="38">
        <v>0</v>
      </c>
      <c r="D24" s="38">
        <v>0</v>
      </c>
      <c r="E24" s="38">
        <v>0</v>
      </c>
      <c r="F24" s="38">
        <v>0</v>
      </c>
      <c r="G24" s="38">
        <v>0</v>
      </c>
      <c r="H24" s="38">
        <v>0</v>
      </c>
      <c r="I24" s="38">
        <f t="shared" si="0"/>
        <v>0</v>
      </c>
    </row>
    <row r="25" spans="1:11" s="35" customFormat="1" x14ac:dyDescent="0.25">
      <c r="A25" s="36" t="s">
        <v>0</v>
      </c>
      <c r="B25" s="37">
        <f t="shared" ref="B25:H25" si="2">SUM(B21:B24)</f>
        <v>79843</v>
      </c>
      <c r="C25" s="37">
        <f t="shared" si="2"/>
        <v>115000</v>
      </c>
      <c r="D25" s="37">
        <f t="shared" si="2"/>
        <v>490000</v>
      </c>
      <c r="E25" s="37">
        <f t="shared" si="2"/>
        <v>238427</v>
      </c>
      <c r="F25" s="37">
        <f t="shared" si="2"/>
        <v>0</v>
      </c>
      <c r="G25" s="37">
        <f t="shared" si="2"/>
        <v>0</v>
      </c>
      <c r="H25" s="37">
        <f t="shared" si="2"/>
        <v>0</v>
      </c>
      <c r="I25" s="37">
        <f t="shared" si="0"/>
        <v>923270</v>
      </c>
    </row>
    <row r="26" spans="1:11" x14ac:dyDescent="0.25">
      <c r="A26" s="8"/>
      <c r="B26" s="8"/>
      <c r="C26" s="8"/>
      <c r="D26" s="8"/>
      <c r="E26" s="8"/>
      <c r="F26" s="9"/>
      <c r="G26" s="9"/>
      <c r="H26" s="2"/>
      <c r="I26" s="1"/>
    </row>
    <row r="27" spans="1:11" x14ac:dyDescent="0.25">
      <c r="A27" s="8"/>
      <c r="B27" s="8"/>
      <c r="C27" s="8"/>
      <c r="D27" s="8"/>
      <c r="E27" s="8"/>
      <c r="F27" s="3"/>
      <c r="G27" s="3"/>
      <c r="H27" s="3"/>
      <c r="I27" s="3"/>
    </row>
    <row r="28" spans="1:11" ht="9.9499999999999993" customHeight="1" x14ac:dyDescent="0.25">
      <c r="A28" s="3"/>
      <c r="B28" s="3"/>
      <c r="C28" s="3"/>
      <c r="D28" s="3"/>
      <c r="E28" s="3"/>
      <c r="F28" s="3"/>
      <c r="G28" s="3"/>
      <c r="H28" s="3"/>
      <c r="I28" s="3"/>
    </row>
    <row r="29" spans="1:11" ht="28.9" customHeight="1" x14ac:dyDescent="0.25">
      <c r="A29" s="18"/>
      <c r="B29" s="18"/>
      <c r="C29" s="10"/>
      <c r="D29" s="10"/>
      <c r="E29" s="10"/>
      <c r="F29" s="10"/>
      <c r="G29" s="10"/>
      <c r="H29" s="10"/>
      <c r="I29" s="13"/>
    </row>
    <row r="30" spans="1:11" ht="13.5" customHeight="1" x14ac:dyDescent="0.25">
      <c r="A30" s="19"/>
      <c r="B30" s="19"/>
      <c r="C30" s="31"/>
      <c r="D30" s="31"/>
      <c r="E30" s="31"/>
      <c r="F30" s="31"/>
      <c r="G30" s="31"/>
      <c r="H30" s="31"/>
      <c r="I30" s="31"/>
    </row>
    <row r="31" spans="1:11" ht="13.5" customHeight="1" x14ac:dyDescent="0.25">
      <c r="A31" s="19"/>
      <c r="B31" s="19"/>
      <c r="C31" s="31"/>
      <c r="D31" s="31"/>
      <c r="E31" s="31"/>
      <c r="F31" s="31"/>
      <c r="G31" s="31"/>
      <c r="H31" s="31"/>
      <c r="I31" s="31"/>
    </row>
    <row r="32" spans="1:11" ht="13.5" customHeight="1" x14ac:dyDescent="0.25">
      <c r="A32" s="19"/>
      <c r="B32" s="19"/>
      <c r="C32" s="31"/>
      <c r="D32" s="31"/>
      <c r="E32" s="31"/>
      <c r="F32" s="31"/>
      <c r="G32" s="31"/>
      <c r="H32" s="31"/>
      <c r="I32" s="31"/>
    </row>
    <row r="33" spans="1:9" ht="13.5" customHeight="1" x14ac:dyDescent="0.25">
      <c r="A33" s="19"/>
      <c r="B33" s="19"/>
      <c r="C33" s="31"/>
      <c r="D33" s="31"/>
      <c r="E33" s="31"/>
      <c r="F33" s="31"/>
      <c r="G33" s="31"/>
      <c r="H33" s="31"/>
      <c r="I33" s="31"/>
    </row>
    <row r="34" spans="1:9" ht="13.5" customHeight="1" x14ac:dyDescent="0.25">
      <c r="A34" s="19"/>
      <c r="B34" s="19"/>
      <c r="C34" s="31"/>
      <c r="D34" s="31"/>
      <c r="E34" s="31"/>
      <c r="F34" s="31"/>
      <c r="G34" s="31"/>
      <c r="H34" s="31"/>
      <c r="I34" s="31"/>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7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335</v>
      </c>
      <c r="B3" s="3"/>
      <c r="C3" s="3"/>
      <c r="D3" s="3"/>
      <c r="E3" s="3"/>
      <c r="F3" s="17"/>
      <c r="G3" s="17"/>
      <c r="H3" s="17"/>
      <c r="I3" s="17"/>
    </row>
    <row r="4" spans="1:12" x14ac:dyDescent="0.25">
      <c r="A4" s="3" t="s">
        <v>67</v>
      </c>
      <c r="B4" s="3"/>
      <c r="C4" s="3"/>
      <c r="D4" s="3"/>
      <c r="E4" s="3"/>
      <c r="F4" s="17"/>
      <c r="G4" s="17"/>
      <c r="H4" s="17"/>
      <c r="I4" s="17"/>
    </row>
    <row r="5" spans="1:12" x14ac:dyDescent="0.25">
      <c r="A5" s="3" t="s">
        <v>96</v>
      </c>
      <c r="B5" s="3"/>
      <c r="C5" s="3"/>
      <c r="D5" s="3"/>
      <c r="E5" s="3"/>
      <c r="F5" s="17"/>
      <c r="G5" s="17"/>
      <c r="H5" s="17"/>
      <c r="I5" s="17"/>
    </row>
    <row r="6" spans="1:12" x14ac:dyDescent="0.25">
      <c r="A6" s="27" t="s">
        <v>168</v>
      </c>
      <c r="B6" s="3"/>
      <c r="C6" s="3"/>
      <c r="D6" s="3"/>
      <c r="E6" s="3"/>
      <c r="F6" s="17"/>
      <c r="G6" s="17"/>
      <c r="H6" s="17"/>
      <c r="I6" s="17"/>
    </row>
    <row r="7" spans="1:12" x14ac:dyDescent="0.25">
      <c r="A7" s="7" t="s">
        <v>9</v>
      </c>
      <c r="B7" s="6"/>
      <c r="C7" s="3"/>
      <c r="D7" s="3"/>
      <c r="E7" s="3"/>
      <c r="F7" s="17"/>
      <c r="G7" s="17"/>
      <c r="H7" s="17"/>
      <c r="I7" s="17"/>
    </row>
    <row r="8" spans="1:12" x14ac:dyDescent="0.25">
      <c r="A8" s="51" t="s">
        <v>242</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175000</v>
      </c>
      <c r="D15" s="38"/>
      <c r="E15" s="38">
        <v>0</v>
      </c>
      <c r="F15" s="38">
        <v>0</v>
      </c>
      <c r="G15" s="38">
        <v>0</v>
      </c>
      <c r="H15" s="38">
        <v>0</v>
      </c>
      <c r="I15" s="38">
        <f t="shared" ref="I15:I25" si="0">SUM(B15:H15)</f>
        <v>175000</v>
      </c>
      <c r="K15" s="4"/>
    </row>
    <row r="16" spans="1:12" x14ac:dyDescent="0.25">
      <c r="A16" s="38" t="s">
        <v>48</v>
      </c>
      <c r="B16" s="38">
        <v>0</v>
      </c>
      <c r="C16" s="38">
        <v>20000</v>
      </c>
      <c r="D16" s="38">
        <v>0</v>
      </c>
      <c r="E16" s="38">
        <v>0</v>
      </c>
      <c r="F16" s="38">
        <v>0</v>
      </c>
      <c r="G16" s="38">
        <v>0</v>
      </c>
      <c r="H16" s="38">
        <v>0</v>
      </c>
      <c r="I16" s="38">
        <f t="shared" si="0"/>
        <v>20000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195000</v>
      </c>
      <c r="D20" s="37">
        <f t="shared" si="1"/>
        <v>0</v>
      </c>
      <c r="E20" s="37">
        <f t="shared" si="1"/>
        <v>0</v>
      </c>
      <c r="F20" s="37">
        <f t="shared" si="1"/>
        <v>0</v>
      </c>
      <c r="G20" s="37">
        <f t="shared" si="1"/>
        <v>0</v>
      </c>
      <c r="H20" s="37">
        <f t="shared" si="1"/>
        <v>0</v>
      </c>
      <c r="I20" s="37">
        <f t="shared" si="0"/>
        <v>195000</v>
      </c>
    </row>
    <row r="21" spans="1:12" ht="15" customHeight="1" x14ac:dyDescent="0.25">
      <c r="A21" s="38" t="s">
        <v>16</v>
      </c>
      <c r="B21" s="38">
        <v>0</v>
      </c>
      <c r="C21" s="38">
        <v>0</v>
      </c>
      <c r="D21" s="38"/>
      <c r="E21" s="38">
        <v>0</v>
      </c>
      <c r="F21" s="38">
        <v>0</v>
      </c>
      <c r="G21" s="38">
        <v>0</v>
      </c>
      <c r="H21" s="38">
        <v>0</v>
      </c>
      <c r="I21" s="38">
        <f t="shared" si="0"/>
        <v>0</v>
      </c>
    </row>
    <row r="22" spans="1:12" x14ac:dyDescent="0.25">
      <c r="A22" s="38" t="s">
        <v>13</v>
      </c>
      <c r="B22" s="38">
        <v>0</v>
      </c>
      <c r="C22" s="38">
        <v>0</v>
      </c>
      <c r="D22" s="38">
        <v>35000</v>
      </c>
      <c r="E22" s="38">
        <v>0</v>
      </c>
      <c r="F22" s="38">
        <v>0</v>
      </c>
      <c r="G22" s="38">
        <v>0</v>
      </c>
      <c r="H22" s="38">
        <v>0</v>
      </c>
      <c r="I22" s="38">
        <f t="shared" si="0"/>
        <v>35000</v>
      </c>
    </row>
    <row r="23" spans="1:12" x14ac:dyDescent="0.25">
      <c r="A23" s="38" t="s">
        <v>14</v>
      </c>
      <c r="B23" s="38">
        <v>0</v>
      </c>
      <c r="C23" s="38">
        <v>0</v>
      </c>
      <c r="D23" s="38">
        <v>160000</v>
      </c>
      <c r="E23" s="38"/>
      <c r="F23" s="38">
        <v>0</v>
      </c>
      <c r="G23" s="38">
        <v>0</v>
      </c>
      <c r="H23" s="38">
        <v>0</v>
      </c>
      <c r="I23" s="38">
        <f t="shared" si="0"/>
        <v>160000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195000</v>
      </c>
      <c r="E25" s="37">
        <f t="shared" si="2"/>
        <v>0</v>
      </c>
      <c r="F25" s="37">
        <f t="shared" si="2"/>
        <v>0</v>
      </c>
      <c r="G25" s="37">
        <f t="shared" si="2"/>
        <v>0</v>
      </c>
      <c r="H25" s="37">
        <f t="shared" si="2"/>
        <v>0</v>
      </c>
      <c r="I25" s="37">
        <f t="shared" si="0"/>
        <v>195000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4D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336</v>
      </c>
      <c r="B3" s="3"/>
      <c r="C3" s="3"/>
      <c r="D3" s="3"/>
      <c r="E3" s="3"/>
      <c r="F3" s="17"/>
      <c r="G3" s="17"/>
      <c r="H3" s="17"/>
      <c r="I3" s="17"/>
    </row>
    <row r="4" spans="1:12" x14ac:dyDescent="0.25">
      <c r="A4" s="3" t="s">
        <v>61</v>
      </c>
      <c r="B4" s="3"/>
      <c r="C4" s="3"/>
      <c r="D4" s="3"/>
      <c r="E4" s="3"/>
      <c r="F4" s="17"/>
      <c r="G4" s="17"/>
      <c r="H4" s="17"/>
      <c r="I4" s="17"/>
    </row>
    <row r="5" spans="1:12" x14ac:dyDescent="0.25">
      <c r="A5" s="3" t="s">
        <v>89</v>
      </c>
      <c r="B5" s="3"/>
      <c r="C5" s="3"/>
      <c r="D5" s="3"/>
      <c r="E5" s="3"/>
      <c r="F5" s="17"/>
      <c r="G5" s="17"/>
      <c r="H5" s="17"/>
      <c r="I5" s="17"/>
    </row>
    <row r="6" spans="1:12" x14ac:dyDescent="0.25">
      <c r="A6" s="3" t="s">
        <v>169</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100000</v>
      </c>
      <c r="E15" s="38">
        <v>0</v>
      </c>
      <c r="F15" s="38">
        <v>0</v>
      </c>
      <c r="G15" s="38">
        <v>0</v>
      </c>
      <c r="H15" s="38">
        <v>0</v>
      </c>
      <c r="I15" s="38">
        <f t="shared" ref="I15:I25" si="0">SUM(B15:H15)</f>
        <v>100000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100000</v>
      </c>
      <c r="E20" s="37">
        <f t="shared" si="1"/>
        <v>0</v>
      </c>
      <c r="F20" s="37">
        <f t="shared" si="1"/>
        <v>0</v>
      </c>
      <c r="G20" s="37">
        <f t="shared" si="1"/>
        <v>0</v>
      </c>
      <c r="H20" s="37">
        <f t="shared" si="1"/>
        <v>0</v>
      </c>
      <c r="I20" s="37">
        <f t="shared" si="0"/>
        <v>100000</v>
      </c>
    </row>
    <row r="21" spans="1:12" ht="15" customHeight="1" x14ac:dyDescent="0.25">
      <c r="A21" s="38" t="s">
        <v>16</v>
      </c>
      <c r="B21" s="38">
        <v>0</v>
      </c>
      <c r="C21" s="38">
        <v>0</v>
      </c>
      <c r="D21" s="38">
        <v>5000</v>
      </c>
      <c r="E21" s="38">
        <v>0</v>
      </c>
      <c r="F21" s="38">
        <v>0</v>
      </c>
      <c r="G21" s="38">
        <v>0</v>
      </c>
      <c r="H21" s="38">
        <v>0</v>
      </c>
      <c r="I21" s="38">
        <f t="shared" si="0"/>
        <v>5000</v>
      </c>
    </row>
    <row r="22" spans="1:12" x14ac:dyDescent="0.25">
      <c r="A22" s="38" t="s">
        <v>13</v>
      </c>
      <c r="B22" s="38">
        <v>0</v>
      </c>
      <c r="C22" s="38">
        <v>0</v>
      </c>
      <c r="D22" s="38">
        <v>25000</v>
      </c>
      <c r="E22" s="38">
        <v>0</v>
      </c>
      <c r="F22" s="38">
        <v>0</v>
      </c>
      <c r="G22" s="38">
        <v>0</v>
      </c>
      <c r="H22" s="38">
        <v>0</v>
      </c>
      <c r="I22" s="38">
        <f t="shared" si="0"/>
        <v>25000</v>
      </c>
    </row>
    <row r="23" spans="1:12" x14ac:dyDescent="0.25">
      <c r="A23" s="38" t="s">
        <v>14</v>
      </c>
      <c r="B23" s="38">
        <v>0</v>
      </c>
      <c r="C23" s="38">
        <v>0</v>
      </c>
      <c r="D23" s="38">
        <v>70000</v>
      </c>
      <c r="E23" s="38"/>
      <c r="F23" s="38">
        <v>0</v>
      </c>
      <c r="G23" s="38">
        <v>0</v>
      </c>
      <c r="H23" s="38">
        <v>0</v>
      </c>
      <c r="I23" s="38">
        <f t="shared" si="0"/>
        <v>70000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100000</v>
      </c>
      <c r="E25" s="37">
        <f t="shared" si="2"/>
        <v>0</v>
      </c>
      <c r="F25" s="37">
        <f t="shared" si="2"/>
        <v>0</v>
      </c>
      <c r="G25" s="37">
        <f t="shared" si="2"/>
        <v>0</v>
      </c>
      <c r="H25" s="37">
        <f t="shared" si="2"/>
        <v>0</v>
      </c>
      <c r="I25" s="37">
        <f t="shared" si="0"/>
        <v>100000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4E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337</v>
      </c>
      <c r="B3" s="3"/>
      <c r="C3" s="3"/>
      <c r="D3" s="3"/>
      <c r="E3" s="3"/>
      <c r="F3" s="17"/>
      <c r="G3" s="17"/>
      <c r="H3" s="17"/>
      <c r="I3" s="17"/>
    </row>
    <row r="4" spans="1:12" x14ac:dyDescent="0.25">
      <c r="A4" s="3" t="s">
        <v>62</v>
      </c>
      <c r="B4" s="3"/>
      <c r="C4" s="3"/>
      <c r="D4" s="3"/>
      <c r="E4" s="3"/>
      <c r="F4" s="17"/>
      <c r="G4" s="17"/>
      <c r="H4" s="17"/>
      <c r="I4" s="17"/>
    </row>
    <row r="5" spans="1:12" x14ac:dyDescent="0.25">
      <c r="A5" s="3" t="s">
        <v>89</v>
      </c>
      <c r="B5" s="3"/>
      <c r="C5" s="3"/>
      <c r="D5" s="3"/>
      <c r="E5" s="3"/>
      <c r="F5" s="17"/>
      <c r="G5" s="17"/>
      <c r="H5" s="17"/>
      <c r="I5" s="17"/>
    </row>
    <row r="6" spans="1:12" x14ac:dyDescent="0.25">
      <c r="A6" s="3" t="s">
        <v>170</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125000</v>
      </c>
      <c r="E15" s="38">
        <v>0</v>
      </c>
      <c r="F15" s="38">
        <v>0</v>
      </c>
      <c r="G15" s="38">
        <v>0</v>
      </c>
      <c r="H15" s="38">
        <v>0</v>
      </c>
      <c r="I15" s="38">
        <f t="shared" ref="I15:I25" si="0">SUM(B15:H15)</f>
        <v>125000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125000</v>
      </c>
      <c r="E20" s="37">
        <f t="shared" si="1"/>
        <v>0</v>
      </c>
      <c r="F20" s="37">
        <f t="shared" si="1"/>
        <v>0</v>
      </c>
      <c r="G20" s="37">
        <f t="shared" si="1"/>
        <v>0</v>
      </c>
      <c r="H20" s="37">
        <f t="shared" si="1"/>
        <v>0</v>
      </c>
      <c r="I20" s="37">
        <f t="shared" si="0"/>
        <v>125000</v>
      </c>
    </row>
    <row r="21" spans="1:12" ht="15" customHeight="1" x14ac:dyDescent="0.25">
      <c r="A21" s="38" t="s">
        <v>16</v>
      </c>
      <c r="B21" s="38">
        <v>0</v>
      </c>
      <c r="C21" s="38">
        <v>0</v>
      </c>
      <c r="D21" s="38">
        <v>5000</v>
      </c>
      <c r="E21" s="38">
        <v>0</v>
      </c>
      <c r="F21" s="38">
        <v>0</v>
      </c>
      <c r="G21" s="38">
        <v>0</v>
      </c>
      <c r="H21" s="38">
        <v>0</v>
      </c>
      <c r="I21" s="38">
        <f t="shared" si="0"/>
        <v>5000</v>
      </c>
    </row>
    <row r="22" spans="1:12" x14ac:dyDescent="0.25">
      <c r="A22" s="38" t="s">
        <v>13</v>
      </c>
      <c r="B22" s="38">
        <v>0</v>
      </c>
      <c r="C22" s="38">
        <v>0</v>
      </c>
      <c r="D22" s="38">
        <v>25000</v>
      </c>
      <c r="E22" s="38">
        <v>0</v>
      </c>
      <c r="F22" s="38">
        <v>0</v>
      </c>
      <c r="G22" s="38">
        <v>0</v>
      </c>
      <c r="H22" s="38">
        <v>0</v>
      </c>
      <c r="I22" s="38">
        <f t="shared" si="0"/>
        <v>25000</v>
      </c>
    </row>
    <row r="23" spans="1:12" x14ac:dyDescent="0.25">
      <c r="A23" s="38" t="s">
        <v>14</v>
      </c>
      <c r="B23" s="38">
        <v>0</v>
      </c>
      <c r="C23" s="38">
        <v>0</v>
      </c>
      <c r="D23" s="38">
        <v>95000</v>
      </c>
      <c r="E23" s="38"/>
      <c r="F23" s="38">
        <v>0</v>
      </c>
      <c r="G23" s="38">
        <v>0</v>
      </c>
      <c r="H23" s="38">
        <v>0</v>
      </c>
      <c r="I23" s="38">
        <f t="shared" si="0"/>
        <v>95000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125000</v>
      </c>
      <c r="E25" s="37">
        <f t="shared" si="2"/>
        <v>0</v>
      </c>
      <c r="F25" s="37">
        <f t="shared" si="2"/>
        <v>0</v>
      </c>
      <c r="G25" s="37">
        <f t="shared" si="2"/>
        <v>0</v>
      </c>
      <c r="H25" s="37">
        <f t="shared" si="2"/>
        <v>0</v>
      </c>
      <c r="I25" s="37">
        <f t="shared" si="0"/>
        <v>125000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4F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338</v>
      </c>
      <c r="B3" s="3"/>
      <c r="C3" s="3"/>
      <c r="D3" s="3"/>
      <c r="E3" s="3"/>
      <c r="F3" s="17"/>
      <c r="G3" s="17"/>
      <c r="H3" s="17"/>
      <c r="I3" s="17"/>
    </row>
    <row r="4" spans="1:12" x14ac:dyDescent="0.25">
      <c r="A4" s="3" t="s">
        <v>62</v>
      </c>
      <c r="B4" s="3"/>
      <c r="C4" s="3"/>
      <c r="D4" s="3"/>
      <c r="E4" s="3"/>
      <c r="F4" s="17"/>
      <c r="G4" s="17"/>
      <c r="H4" s="17"/>
      <c r="I4" s="17"/>
    </row>
    <row r="5" spans="1:12" x14ac:dyDescent="0.25">
      <c r="A5" s="3" t="s">
        <v>89</v>
      </c>
      <c r="B5" s="3"/>
      <c r="C5" s="3"/>
      <c r="D5" s="3"/>
      <c r="E5" s="3"/>
      <c r="F5" s="17"/>
      <c r="G5" s="17"/>
      <c r="H5" s="17"/>
      <c r="I5" s="17"/>
    </row>
    <row r="6" spans="1:12" x14ac:dyDescent="0.25">
      <c r="A6" s="3" t="s">
        <v>171</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125000</v>
      </c>
      <c r="E15" s="38">
        <v>0</v>
      </c>
      <c r="F15" s="38">
        <v>0</v>
      </c>
      <c r="G15" s="38">
        <v>0</v>
      </c>
      <c r="H15" s="38">
        <v>0</v>
      </c>
      <c r="I15" s="38">
        <f t="shared" ref="I15:I25" si="0">SUM(B15:H15)</f>
        <v>125000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125000</v>
      </c>
      <c r="E20" s="37">
        <f t="shared" si="1"/>
        <v>0</v>
      </c>
      <c r="F20" s="37">
        <f t="shared" si="1"/>
        <v>0</v>
      </c>
      <c r="G20" s="37">
        <f t="shared" si="1"/>
        <v>0</v>
      </c>
      <c r="H20" s="37">
        <f t="shared" si="1"/>
        <v>0</v>
      </c>
      <c r="I20" s="37">
        <f t="shared" si="0"/>
        <v>125000</v>
      </c>
    </row>
    <row r="21" spans="1:12" ht="15" customHeight="1" x14ac:dyDescent="0.25">
      <c r="A21" s="38" t="s">
        <v>16</v>
      </c>
      <c r="B21" s="38">
        <v>0</v>
      </c>
      <c r="C21" s="38">
        <v>0</v>
      </c>
      <c r="D21" s="38">
        <v>5000</v>
      </c>
      <c r="E21" s="38">
        <v>0</v>
      </c>
      <c r="F21" s="38">
        <v>0</v>
      </c>
      <c r="G21" s="38">
        <v>0</v>
      </c>
      <c r="H21" s="38">
        <v>0</v>
      </c>
      <c r="I21" s="38">
        <f t="shared" si="0"/>
        <v>5000</v>
      </c>
    </row>
    <row r="22" spans="1:12" x14ac:dyDescent="0.25">
      <c r="A22" s="38" t="s">
        <v>13</v>
      </c>
      <c r="B22" s="38">
        <v>0</v>
      </c>
      <c r="C22" s="38">
        <v>0</v>
      </c>
      <c r="D22" s="38">
        <v>25000</v>
      </c>
      <c r="E22" s="38">
        <v>0</v>
      </c>
      <c r="F22" s="38">
        <v>0</v>
      </c>
      <c r="G22" s="38">
        <v>0</v>
      </c>
      <c r="H22" s="38">
        <v>0</v>
      </c>
      <c r="I22" s="38">
        <f t="shared" si="0"/>
        <v>25000</v>
      </c>
    </row>
    <row r="23" spans="1:12" x14ac:dyDescent="0.25">
      <c r="A23" s="38" t="s">
        <v>14</v>
      </c>
      <c r="B23" s="38">
        <v>0</v>
      </c>
      <c r="C23" s="38">
        <v>0</v>
      </c>
      <c r="D23" s="38">
        <v>95000</v>
      </c>
      <c r="E23" s="38"/>
      <c r="F23" s="38">
        <v>0</v>
      </c>
      <c r="G23" s="38">
        <v>0</v>
      </c>
      <c r="H23" s="38">
        <v>0</v>
      </c>
      <c r="I23" s="38">
        <f t="shared" si="0"/>
        <v>95000</v>
      </c>
    </row>
    <row r="24" spans="1:12" x14ac:dyDescent="0.25">
      <c r="A24" s="38" t="s">
        <v>15</v>
      </c>
      <c r="B24" s="38">
        <v>0</v>
      </c>
      <c r="C24" s="38">
        <v>0</v>
      </c>
      <c r="D24" s="38">
        <v>0</v>
      </c>
      <c r="E24" s="38">
        <v>0</v>
      </c>
      <c r="F24" s="38">
        <v>0</v>
      </c>
      <c r="G24" s="38">
        <v>0</v>
      </c>
      <c r="H24" s="38">
        <v>0</v>
      </c>
      <c r="I24" s="38">
        <f t="shared" si="0"/>
        <v>0</v>
      </c>
    </row>
    <row r="25" spans="1:12" s="35" customFormat="1" ht="15.75" customHeight="1" x14ac:dyDescent="0.25">
      <c r="A25" s="36" t="s">
        <v>0</v>
      </c>
      <c r="B25" s="37">
        <f t="shared" ref="B25:H25" si="2">SUM(B21:B24)</f>
        <v>0</v>
      </c>
      <c r="C25" s="37">
        <f t="shared" si="2"/>
        <v>0</v>
      </c>
      <c r="D25" s="37">
        <f t="shared" si="2"/>
        <v>125000</v>
      </c>
      <c r="E25" s="37">
        <f t="shared" si="2"/>
        <v>0</v>
      </c>
      <c r="F25" s="37">
        <f t="shared" si="2"/>
        <v>0</v>
      </c>
      <c r="G25" s="37">
        <f t="shared" si="2"/>
        <v>0</v>
      </c>
      <c r="H25" s="37">
        <f t="shared" si="2"/>
        <v>0</v>
      </c>
      <c r="I25" s="37">
        <f t="shared" si="0"/>
        <v>125000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50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L50"/>
  <sheetViews>
    <sheetView view="pageBreakPreview" zoomScaleNormal="100" zoomScaleSheetLayoutView="100" workbookViewId="0">
      <selection activeCell="A8" sqref="A8:I12"/>
    </sheetView>
  </sheetViews>
  <sheetFormatPr defaultRowHeight="15" x14ac:dyDescent="0.25"/>
  <cols>
    <col min="1" max="1" width="27.85546875" style="12" customWidth="1"/>
    <col min="2" max="2" width="12.7109375" style="12" customWidth="1"/>
    <col min="3" max="3" width="12" style="12" customWidth="1"/>
    <col min="4" max="4" width="10.5703125" style="12" bestFit="1"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D1" s="16"/>
      <c r="F1" s="16"/>
      <c r="G1" s="16"/>
      <c r="H1" s="16"/>
      <c r="I1" s="16"/>
    </row>
    <row r="2" spans="1:12" ht="15.75" x14ac:dyDescent="0.25">
      <c r="A2" s="20" t="s">
        <v>281</v>
      </c>
      <c r="B2" s="6"/>
      <c r="C2" s="6"/>
      <c r="D2" s="6"/>
      <c r="F2" s="17"/>
      <c r="G2" s="17"/>
      <c r="H2" s="17"/>
      <c r="I2" s="17"/>
    </row>
    <row r="3" spans="1:12" ht="15.75" x14ac:dyDescent="0.25">
      <c r="A3" s="20" t="s">
        <v>339</v>
      </c>
      <c r="B3" s="3"/>
      <c r="C3" s="3"/>
      <c r="D3" s="3"/>
      <c r="E3" s="3"/>
      <c r="F3" s="17"/>
      <c r="G3" s="17"/>
      <c r="H3" s="17"/>
      <c r="I3" s="17"/>
    </row>
    <row r="4" spans="1:12" x14ac:dyDescent="0.25">
      <c r="A4" s="3" t="s">
        <v>62</v>
      </c>
      <c r="B4" s="3"/>
      <c r="C4" s="3"/>
      <c r="D4" s="3"/>
      <c r="E4" s="3"/>
      <c r="F4" s="17"/>
      <c r="G4" s="17"/>
      <c r="H4" s="17"/>
      <c r="I4" s="17"/>
    </row>
    <row r="5" spans="1:12" x14ac:dyDescent="0.25">
      <c r="A5" s="3" t="s">
        <v>89</v>
      </c>
      <c r="B5" s="3"/>
      <c r="C5" s="3"/>
      <c r="D5" s="3"/>
      <c r="E5" s="3"/>
      <c r="F5" s="17"/>
      <c r="G5" s="17"/>
      <c r="H5" s="17"/>
      <c r="I5" s="17"/>
    </row>
    <row r="6" spans="1:12" x14ac:dyDescent="0.25">
      <c r="A6" s="3" t="s">
        <v>172</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125000</v>
      </c>
      <c r="E15" s="38">
        <v>0</v>
      </c>
      <c r="F15" s="38">
        <v>0</v>
      </c>
      <c r="G15" s="38">
        <v>0</v>
      </c>
      <c r="H15" s="38">
        <v>0</v>
      </c>
      <c r="I15" s="38">
        <f t="shared" ref="I15:I25" si="0">SUM(B15:H15)</f>
        <v>125000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125000</v>
      </c>
      <c r="E20" s="37">
        <f t="shared" si="1"/>
        <v>0</v>
      </c>
      <c r="F20" s="37">
        <f t="shared" si="1"/>
        <v>0</v>
      </c>
      <c r="G20" s="37">
        <f t="shared" si="1"/>
        <v>0</v>
      </c>
      <c r="H20" s="37">
        <f t="shared" si="1"/>
        <v>0</v>
      </c>
      <c r="I20" s="37">
        <f t="shared" si="0"/>
        <v>125000</v>
      </c>
    </row>
    <row r="21" spans="1:12" ht="15" customHeight="1" x14ac:dyDescent="0.25">
      <c r="A21" s="38" t="s">
        <v>16</v>
      </c>
      <c r="B21" s="38">
        <v>0</v>
      </c>
      <c r="C21" s="38">
        <v>0</v>
      </c>
      <c r="D21" s="38">
        <v>5000</v>
      </c>
      <c r="E21" s="38">
        <v>0</v>
      </c>
      <c r="F21" s="38">
        <v>0</v>
      </c>
      <c r="G21" s="38">
        <v>0</v>
      </c>
      <c r="H21" s="38">
        <v>0</v>
      </c>
      <c r="I21" s="38">
        <f t="shared" si="0"/>
        <v>5000</v>
      </c>
    </row>
    <row r="22" spans="1:12" x14ac:dyDescent="0.25">
      <c r="A22" s="38" t="s">
        <v>13</v>
      </c>
      <c r="B22" s="38">
        <v>0</v>
      </c>
      <c r="C22" s="38">
        <v>0</v>
      </c>
      <c r="D22" s="38">
        <v>25000</v>
      </c>
      <c r="E22" s="38">
        <v>0</v>
      </c>
      <c r="F22" s="38">
        <v>0</v>
      </c>
      <c r="G22" s="38">
        <v>0</v>
      </c>
      <c r="H22" s="38">
        <v>0</v>
      </c>
      <c r="I22" s="38">
        <f t="shared" si="0"/>
        <v>25000</v>
      </c>
    </row>
    <row r="23" spans="1:12" x14ac:dyDescent="0.25">
      <c r="A23" s="38" t="s">
        <v>14</v>
      </c>
      <c r="B23" s="38">
        <v>0</v>
      </c>
      <c r="C23" s="38">
        <v>0</v>
      </c>
      <c r="D23" s="38">
        <v>95000</v>
      </c>
      <c r="E23" s="38"/>
      <c r="F23" s="38">
        <v>0</v>
      </c>
      <c r="G23" s="38">
        <v>0</v>
      </c>
      <c r="H23" s="38">
        <v>0</v>
      </c>
      <c r="I23" s="38">
        <f t="shared" si="0"/>
        <v>95000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125000</v>
      </c>
      <c r="E25" s="37">
        <f t="shared" si="2"/>
        <v>0</v>
      </c>
      <c r="F25" s="37">
        <f t="shared" si="2"/>
        <v>0</v>
      </c>
      <c r="G25" s="37">
        <f t="shared" si="2"/>
        <v>0</v>
      </c>
      <c r="H25" s="37">
        <f t="shared" si="2"/>
        <v>0</v>
      </c>
      <c r="I25" s="37">
        <f t="shared" si="0"/>
        <v>125000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51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340</v>
      </c>
      <c r="B3" s="3"/>
      <c r="C3" s="3"/>
      <c r="D3" s="3"/>
      <c r="E3" s="3"/>
      <c r="F3" s="17"/>
      <c r="G3" s="17"/>
      <c r="H3" s="17"/>
      <c r="I3" s="17"/>
    </row>
    <row r="4" spans="1:12" x14ac:dyDescent="0.25">
      <c r="A4" s="3" t="s">
        <v>62</v>
      </c>
      <c r="B4" s="3"/>
      <c r="C4" s="3"/>
      <c r="D4" s="3"/>
      <c r="E4" s="3"/>
      <c r="F4" s="17"/>
      <c r="G4" s="17"/>
      <c r="H4" s="17"/>
      <c r="I4" s="17"/>
    </row>
    <row r="5" spans="1:12" x14ac:dyDescent="0.25">
      <c r="A5" s="3" t="s">
        <v>96</v>
      </c>
      <c r="B5" s="3"/>
      <c r="C5" s="3"/>
      <c r="D5" s="3"/>
      <c r="E5" s="3"/>
      <c r="F5" s="17"/>
      <c r="G5" s="17"/>
      <c r="H5" s="17"/>
      <c r="I5" s="17"/>
    </row>
    <row r="6" spans="1:12" x14ac:dyDescent="0.25">
      <c r="A6" s="3" t="s">
        <v>173</v>
      </c>
      <c r="B6" s="3"/>
      <c r="C6" s="3"/>
      <c r="D6" s="3"/>
      <c r="E6" s="3"/>
      <c r="F6" s="17"/>
      <c r="G6" s="17"/>
      <c r="H6" s="17"/>
      <c r="I6" s="17"/>
    </row>
    <row r="7" spans="1:12" x14ac:dyDescent="0.25">
      <c r="A7" s="7" t="s">
        <v>9</v>
      </c>
      <c r="B7" s="6"/>
      <c r="C7" s="3"/>
      <c r="D7" s="3"/>
      <c r="E7" s="3"/>
      <c r="F7" s="17"/>
      <c r="G7" s="17"/>
      <c r="H7" s="17"/>
      <c r="I7" s="17"/>
    </row>
    <row r="8" spans="1:12" x14ac:dyDescent="0.25">
      <c r="A8" s="51" t="s">
        <v>242</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100000</v>
      </c>
      <c r="C15" s="38">
        <v>25000</v>
      </c>
      <c r="D15" s="38"/>
      <c r="E15" s="38">
        <v>0</v>
      </c>
      <c r="F15" s="38">
        <v>0</v>
      </c>
      <c r="G15" s="38">
        <v>0</v>
      </c>
      <c r="H15" s="38">
        <v>0</v>
      </c>
      <c r="I15" s="38">
        <f t="shared" ref="I15:I25" si="0">SUM(B15:H15)</f>
        <v>125000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100000</v>
      </c>
      <c r="C20" s="37">
        <f t="shared" si="1"/>
        <v>25000</v>
      </c>
      <c r="D20" s="37">
        <f t="shared" si="1"/>
        <v>0</v>
      </c>
      <c r="E20" s="37">
        <f t="shared" si="1"/>
        <v>0</v>
      </c>
      <c r="F20" s="37">
        <f t="shared" si="1"/>
        <v>0</v>
      </c>
      <c r="G20" s="37">
        <f t="shared" si="1"/>
        <v>0</v>
      </c>
      <c r="H20" s="37">
        <f t="shared" si="1"/>
        <v>0</v>
      </c>
      <c r="I20" s="37">
        <f t="shared" si="0"/>
        <v>125000</v>
      </c>
    </row>
    <row r="21" spans="1:12" ht="15" customHeight="1" x14ac:dyDescent="0.25">
      <c r="A21" s="38" t="s">
        <v>16</v>
      </c>
      <c r="B21" s="38">
        <v>0</v>
      </c>
      <c r="C21" s="38">
        <v>0</v>
      </c>
      <c r="D21" s="38"/>
      <c r="E21" s="38">
        <v>0</v>
      </c>
      <c r="F21" s="38">
        <v>0</v>
      </c>
      <c r="G21" s="38">
        <v>0</v>
      </c>
      <c r="H21" s="38">
        <v>0</v>
      </c>
      <c r="I21" s="38">
        <f t="shared" si="0"/>
        <v>0</v>
      </c>
    </row>
    <row r="22" spans="1:12" x14ac:dyDescent="0.25">
      <c r="A22" s="38" t="s">
        <v>13</v>
      </c>
      <c r="B22" s="38">
        <v>0</v>
      </c>
      <c r="C22" s="38">
        <v>10000</v>
      </c>
      <c r="D22" s="38">
        <v>20000</v>
      </c>
      <c r="E22" s="38">
        <v>0</v>
      </c>
      <c r="F22" s="38">
        <v>0</v>
      </c>
      <c r="G22" s="38">
        <v>0</v>
      </c>
      <c r="H22" s="38">
        <v>0</v>
      </c>
      <c r="I22" s="38">
        <f t="shared" si="0"/>
        <v>30000</v>
      </c>
    </row>
    <row r="23" spans="1:12" x14ac:dyDescent="0.25">
      <c r="A23" s="38" t="s">
        <v>14</v>
      </c>
      <c r="B23" s="38">
        <v>0</v>
      </c>
      <c r="C23" s="38"/>
      <c r="D23" s="38">
        <v>95000</v>
      </c>
      <c r="E23" s="38"/>
      <c r="F23" s="38">
        <v>0</v>
      </c>
      <c r="G23" s="38">
        <v>0</v>
      </c>
      <c r="H23" s="38">
        <v>0</v>
      </c>
      <c r="I23" s="38">
        <f t="shared" si="0"/>
        <v>95000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10000</v>
      </c>
      <c r="D25" s="37">
        <f t="shared" si="2"/>
        <v>115000</v>
      </c>
      <c r="E25" s="37">
        <f t="shared" si="2"/>
        <v>0</v>
      </c>
      <c r="F25" s="37">
        <f t="shared" si="2"/>
        <v>0</v>
      </c>
      <c r="G25" s="37">
        <f t="shared" si="2"/>
        <v>0</v>
      </c>
      <c r="H25" s="37">
        <f t="shared" si="2"/>
        <v>0</v>
      </c>
      <c r="I25" s="37">
        <f t="shared" si="0"/>
        <v>125000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52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341</v>
      </c>
      <c r="B3" s="3"/>
      <c r="C3" s="3"/>
      <c r="D3" s="3"/>
      <c r="E3" s="3"/>
      <c r="F3" s="17"/>
      <c r="G3" s="17"/>
      <c r="H3" s="17"/>
      <c r="I3" s="17"/>
    </row>
    <row r="4" spans="1:12" x14ac:dyDescent="0.25">
      <c r="A4" s="3" t="s">
        <v>63</v>
      </c>
      <c r="B4" s="3"/>
      <c r="C4" s="3"/>
      <c r="D4" s="3"/>
      <c r="E4" s="3"/>
      <c r="F4" s="17"/>
      <c r="G4" s="17"/>
      <c r="H4" s="17"/>
      <c r="I4" s="17"/>
    </row>
    <row r="5" spans="1:12" x14ac:dyDescent="0.25">
      <c r="A5" s="3" t="s">
        <v>89</v>
      </c>
      <c r="B5" s="3"/>
      <c r="C5" s="3"/>
      <c r="D5" s="3"/>
      <c r="E5" s="3"/>
      <c r="F5" s="17"/>
      <c r="G5" s="17"/>
      <c r="H5" s="17"/>
      <c r="I5" s="17"/>
    </row>
    <row r="6" spans="1:12" x14ac:dyDescent="0.25">
      <c r="A6" s="3" t="s">
        <v>174</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150000</v>
      </c>
      <c r="E15" s="38">
        <v>0</v>
      </c>
      <c r="F15" s="38">
        <v>0</v>
      </c>
      <c r="G15" s="38">
        <v>0</v>
      </c>
      <c r="H15" s="38">
        <v>0</v>
      </c>
      <c r="I15" s="38">
        <f t="shared" ref="I15:I25" si="0">SUM(B15:H15)</f>
        <v>150000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150000</v>
      </c>
      <c r="E20" s="37">
        <f t="shared" si="1"/>
        <v>0</v>
      </c>
      <c r="F20" s="37">
        <f t="shared" si="1"/>
        <v>0</v>
      </c>
      <c r="G20" s="37">
        <f t="shared" si="1"/>
        <v>0</v>
      </c>
      <c r="H20" s="37">
        <f t="shared" si="1"/>
        <v>0</v>
      </c>
      <c r="I20" s="37">
        <f t="shared" si="0"/>
        <v>150000</v>
      </c>
    </row>
    <row r="21" spans="1:12" ht="15" customHeight="1" x14ac:dyDescent="0.25">
      <c r="A21" s="38" t="s">
        <v>16</v>
      </c>
      <c r="B21" s="38">
        <v>0</v>
      </c>
      <c r="C21" s="38">
        <v>0</v>
      </c>
      <c r="D21" s="38">
        <v>10000</v>
      </c>
      <c r="E21" s="38">
        <v>0</v>
      </c>
      <c r="F21" s="38">
        <v>0</v>
      </c>
      <c r="G21" s="38">
        <v>0</v>
      </c>
      <c r="H21" s="38">
        <v>0</v>
      </c>
      <c r="I21" s="38">
        <f t="shared" si="0"/>
        <v>10000</v>
      </c>
    </row>
    <row r="22" spans="1:12" x14ac:dyDescent="0.25">
      <c r="A22" s="38" t="s">
        <v>13</v>
      </c>
      <c r="B22" s="38">
        <v>0</v>
      </c>
      <c r="C22" s="38">
        <v>0</v>
      </c>
      <c r="D22" s="38">
        <v>30000</v>
      </c>
      <c r="E22" s="38">
        <v>0</v>
      </c>
      <c r="F22" s="38">
        <v>0</v>
      </c>
      <c r="G22" s="38">
        <v>0</v>
      </c>
      <c r="H22" s="38">
        <v>0</v>
      </c>
      <c r="I22" s="38">
        <f t="shared" si="0"/>
        <v>30000</v>
      </c>
    </row>
    <row r="23" spans="1:12" x14ac:dyDescent="0.25">
      <c r="A23" s="38" t="s">
        <v>14</v>
      </c>
      <c r="B23" s="38">
        <v>0</v>
      </c>
      <c r="C23" s="38">
        <v>0</v>
      </c>
      <c r="D23" s="38">
        <v>110000</v>
      </c>
      <c r="E23" s="38"/>
      <c r="F23" s="38">
        <v>0</v>
      </c>
      <c r="G23" s="38">
        <v>0</v>
      </c>
      <c r="H23" s="38">
        <v>0</v>
      </c>
      <c r="I23" s="38">
        <f t="shared" si="0"/>
        <v>110000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150000</v>
      </c>
      <c r="E25" s="37">
        <f t="shared" si="2"/>
        <v>0</v>
      </c>
      <c r="F25" s="37">
        <f t="shared" si="2"/>
        <v>0</v>
      </c>
      <c r="G25" s="37">
        <f t="shared" si="2"/>
        <v>0</v>
      </c>
      <c r="H25" s="37">
        <f t="shared" si="2"/>
        <v>0</v>
      </c>
      <c r="I25" s="37">
        <f t="shared" si="0"/>
        <v>150000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53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L50"/>
  <sheetViews>
    <sheetView view="pageBreakPreview" zoomScale="98" zoomScaleNormal="100" zoomScaleSheetLayoutView="98" workbookViewId="0">
      <selection activeCell="B27" sqref="B27"/>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342</v>
      </c>
      <c r="B3" s="3"/>
      <c r="C3" s="3"/>
      <c r="D3" s="3"/>
      <c r="E3" s="3"/>
      <c r="F3" s="17"/>
      <c r="G3" s="17"/>
      <c r="H3" s="17"/>
      <c r="I3" s="17"/>
    </row>
    <row r="4" spans="1:12" x14ac:dyDescent="0.25">
      <c r="A4" s="3" t="s">
        <v>62</v>
      </c>
      <c r="B4" s="3"/>
      <c r="C4" s="3"/>
      <c r="D4" s="3"/>
      <c r="E4" s="3"/>
      <c r="F4" s="17"/>
      <c r="G4" s="17"/>
      <c r="H4" s="17"/>
      <c r="I4" s="17"/>
    </row>
    <row r="5" spans="1:12" x14ac:dyDescent="0.25">
      <c r="A5" s="3" t="s">
        <v>89</v>
      </c>
      <c r="B5" s="3"/>
      <c r="C5" s="3"/>
      <c r="D5" s="3"/>
      <c r="E5" s="3"/>
      <c r="F5" s="17"/>
      <c r="G5" s="17"/>
      <c r="H5" s="17"/>
      <c r="I5" s="17"/>
    </row>
    <row r="6" spans="1:12" x14ac:dyDescent="0.25">
      <c r="A6" s="3" t="s">
        <v>175</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50" t="s">
        <v>23</v>
      </c>
      <c r="B15" s="38">
        <v>0</v>
      </c>
      <c r="C15" s="38">
        <v>0</v>
      </c>
      <c r="D15" s="38">
        <v>125000</v>
      </c>
      <c r="E15" s="38">
        <v>0</v>
      </c>
      <c r="F15" s="38">
        <v>0</v>
      </c>
      <c r="G15" s="38">
        <v>0</v>
      </c>
      <c r="H15" s="38">
        <v>0</v>
      </c>
      <c r="I15" s="38">
        <f t="shared" ref="I15:I25" si="0">SUM(B15:H15)</f>
        <v>125000</v>
      </c>
      <c r="K15" s="4"/>
    </row>
    <row r="16" spans="1:12" x14ac:dyDescent="0.25">
      <c r="A16" s="50" t="s">
        <v>10</v>
      </c>
      <c r="B16" s="38">
        <v>0</v>
      </c>
      <c r="C16" s="38">
        <v>0</v>
      </c>
      <c r="D16" s="38">
        <v>0</v>
      </c>
      <c r="E16" s="38">
        <v>0</v>
      </c>
      <c r="F16" s="38">
        <v>0</v>
      </c>
      <c r="G16" s="38">
        <v>0</v>
      </c>
      <c r="H16" s="38">
        <v>0</v>
      </c>
      <c r="I16" s="38">
        <f t="shared" si="0"/>
        <v>0</v>
      </c>
      <c r="K16" s="4" t="e">
        <f>#REF!-#REF!</f>
        <v>#REF!</v>
      </c>
      <c r="L16" t="s">
        <v>7</v>
      </c>
    </row>
    <row r="17" spans="1:12" x14ac:dyDescent="0.25">
      <c r="A17" s="50" t="s">
        <v>3</v>
      </c>
      <c r="B17" s="38">
        <v>0</v>
      </c>
      <c r="C17" s="38">
        <v>0</v>
      </c>
      <c r="D17" s="38">
        <v>0</v>
      </c>
      <c r="E17" s="38">
        <v>0</v>
      </c>
      <c r="F17" s="38">
        <v>0</v>
      </c>
      <c r="G17" s="38">
        <v>0</v>
      </c>
      <c r="H17" s="38">
        <v>0</v>
      </c>
      <c r="I17" s="38">
        <f t="shared" si="0"/>
        <v>0</v>
      </c>
      <c r="K17" s="4" t="e">
        <f>#REF!-#REF!</f>
        <v>#REF!</v>
      </c>
      <c r="L17" t="s">
        <v>6</v>
      </c>
    </row>
    <row r="18" spans="1:12" x14ac:dyDescent="0.25">
      <c r="A18" s="50" t="s">
        <v>11</v>
      </c>
      <c r="B18" s="38">
        <v>0</v>
      </c>
      <c r="C18" s="38">
        <v>0</v>
      </c>
      <c r="D18" s="38">
        <v>0</v>
      </c>
      <c r="E18" s="38">
        <v>0</v>
      </c>
      <c r="F18" s="38">
        <v>0</v>
      </c>
      <c r="G18" s="38">
        <v>0</v>
      </c>
      <c r="H18" s="38">
        <v>0</v>
      </c>
      <c r="I18" s="38">
        <f t="shared" si="0"/>
        <v>0</v>
      </c>
      <c r="K18" s="4" t="e">
        <f>#REF!-#REF!</f>
        <v>#REF!</v>
      </c>
      <c r="L18" t="s">
        <v>5</v>
      </c>
    </row>
    <row r="19" spans="1:12" x14ac:dyDescent="0.25">
      <c r="A19" s="50"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125000</v>
      </c>
      <c r="E20" s="37">
        <f t="shared" si="1"/>
        <v>0</v>
      </c>
      <c r="F20" s="37">
        <f t="shared" si="1"/>
        <v>0</v>
      </c>
      <c r="G20" s="37">
        <f t="shared" si="1"/>
        <v>0</v>
      </c>
      <c r="H20" s="37">
        <f t="shared" si="1"/>
        <v>0</v>
      </c>
      <c r="I20" s="37">
        <f t="shared" si="0"/>
        <v>125000</v>
      </c>
    </row>
    <row r="21" spans="1:12" ht="15" customHeight="1" x14ac:dyDescent="0.25">
      <c r="A21" s="50" t="s">
        <v>16</v>
      </c>
      <c r="B21" s="38">
        <v>0</v>
      </c>
      <c r="C21" s="38">
        <v>0</v>
      </c>
      <c r="D21" s="38">
        <v>5000</v>
      </c>
      <c r="E21" s="38">
        <v>0</v>
      </c>
      <c r="F21" s="38">
        <v>0</v>
      </c>
      <c r="G21" s="38">
        <v>0</v>
      </c>
      <c r="H21" s="38">
        <v>0</v>
      </c>
      <c r="I21" s="38">
        <f t="shared" si="0"/>
        <v>5000</v>
      </c>
    </row>
    <row r="22" spans="1:12" x14ac:dyDescent="0.25">
      <c r="A22" s="50" t="s">
        <v>13</v>
      </c>
      <c r="B22" s="38">
        <v>0</v>
      </c>
      <c r="C22" s="38">
        <v>0</v>
      </c>
      <c r="D22" s="38">
        <v>25000</v>
      </c>
      <c r="E22" s="38">
        <v>0</v>
      </c>
      <c r="F22" s="38">
        <v>0</v>
      </c>
      <c r="G22" s="38">
        <v>0</v>
      </c>
      <c r="H22" s="38">
        <v>0</v>
      </c>
      <c r="I22" s="38">
        <f t="shared" si="0"/>
        <v>25000</v>
      </c>
    </row>
    <row r="23" spans="1:12" x14ac:dyDescent="0.25">
      <c r="A23" s="50" t="s">
        <v>14</v>
      </c>
      <c r="B23" s="38">
        <v>0</v>
      </c>
      <c r="C23" s="38">
        <v>0</v>
      </c>
      <c r="D23" s="38">
        <v>95000</v>
      </c>
      <c r="E23" s="38"/>
      <c r="F23" s="38">
        <v>0</v>
      </c>
      <c r="G23" s="38">
        <v>0</v>
      </c>
      <c r="H23" s="38">
        <v>0</v>
      </c>
      <c r="I23" s="38">
        <f t="shared" si="0"/>
        <v>95000</v>
      </c>
    </row>
    <row r="24" spans="1:12" x14ac:dyDescent="0.25">
      <c r="A24" s="50"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125000</v>
      </c>
      <c r="E25" s="37">
        <f t="shared" si="2"/>
        <v>0</v>
      </c>
      <c r="F25" s="37">
        <f t="shared" si="2"/>
        <v>0</v>
      </c>
      <c r="G25" s="37">
        <f t="shared" si="2"/>
        <v>0</v>
      </c>
      <c r="H25" s="37">
        <f t="shared" si="2"/>
        <v>0</v>
      </c>
      <c r="I25" s="37">
        <f t="shared" si="0"/>
        <v>125000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54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L50"/>
  <sheetViews>
    <sheetView view="pageBreakPreview" zoomScaleNormal="100" zoomScaleSheetLayoutView="100" workbookViewId="0">
      <selection activeCell="A15" sqref="A15:A25"/>
    </sheetView>
  </sheetViews>
  <sheetFormatPr defaultRowHeight="15" x14ac:dyDescent="0.25"/>
  <cols>
    <col min="1" max="1" width="28.42578125" style="12" customWidth="1"/>
    <col min="2" max="2" width="12.7109375" style="12" customWidth="1"/>
    <col min="3" max="3" width="12" style="12" customWidth="1"/>
    <col min="4" max="4" width="10.140625" style="12" bestFit="1"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343</v>
      </c>
      <c r="B3" s="3"/>
      <c r="C3" s="3"/>
      <c r="D3" s="3"/>
      <c r="E3" s="3"/>
      <c r="F3" s="17"/>
      <c r="G3" s="17"/>
      <c r="H3" s="17"/>
      <c r="I3" s="17"/>
    </row>
    <row r="4" spans="1:12" x14ac:dyDescent="0.25">
      <c r="A4" s="3" t="s">
        <v>62</v>
      </c>
      <c r="B4" s="3"/>
      <c r="C4" s="3"/>
      <c r="D4" s="3"/>
      <c r="E4" s="3"/>
      <c r="F4" s="17"/>
      <c r="G4" s="17"/>
      <c r="H4" s="17"/>
      <c r="I4" s="17"/>
    </row>
    <row r="5" spans="1:12" x14ac:dyDescent="0.25">
      <c r="A5" s="3" t="s">
        <v>89</v>
      </c>
      <c r="B5" s="3"/>
      <c r="C5" s="3"/>
      <c r="D5" s="3"/>
      <c r="E5" s="3"/>
      <c r="F5" s="17"/>
      <c r="G5" s="17"/>
      <c r="H5" s="17"/>
      <c r="I5" s="17"/>
    </row>
    <row r="6" spans="1:12" x14ac:dyDescent="0.25">
      <c r="A6" s="3" t="s">
        <v>176</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125000</v>
      </c>
      <c r="E15" s="38">
        <v>0</v>
      </c>
      <c r="F15" s="38">
        <v>0</v>
      </c>
      <c r="G15" s="38">
        <v>0</v>
      </c>
      <c r="H15" s="38">
        <v>0</v>
      </c>
      <c r="I15" s="38">
        <f t="shared" ref="I15:I25" si="0">SUM(B15:H15)</f>
        <v>125000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125000</v>
      </c>
      <c r="E20" s="37">
        <f t="shared" si="1"/>
        <v>0</v>
      </c>
      <c r="F20" s="37">
        <f t="shared" si="1"/>
        <v>0</v>
      </c>
      <c r="G20" s="37">
        <f t="shared" si="1"/>
        <v>0</v>
      </c>
      <c r="H20" s="37">
        <f t="shared" si="1"/>
        <v>0</v>
      </c>
      <c r="I20" s="37">
        <f t="shared" si="0"/>
        <v>125000</v>
      </c>
    </row>
    <row r="21" spans="1:12" ht="15" customHeight="1" x14ac:dyDescent="0.25">
      <c r="A21" s="38" t="s">
        <v>16</v>
      </c>
      <c r="B21" s="38">
        <v>0</v>
      </c>
      <c r="C21" s="38">
        <v>0</v>
      </c>
      <c r="D21" s="38">
        <v>5000</v>
      </c>
      <c r="E21" s="38">
        <v>0</v>
      </c>
      <c r="F21" s="38">
        <v>0</v>
      </c>
      <c r="G21" s="38">
        <v>0</v>
      </c>
      <c r="H21" s="38">
        <v>0</v>
      </c>
      <c r="I21" s="38">
        <f t="shared" si="0"/>
        <v>5000</v>
      </c>
    </row>
    <row r="22" spans="1:12" x14ac:dyDescent="0.25">
      <c r="A22" s="38" t="s">
        <v>13</v>
      </c>
      <c r="B22" s="38">
        <v>0</v>
      </c>
      <c r="C22" s="38">
        <v>0</v>
      </c>
      <c r="D22" s="38">
        <v>25000</v>
      </c>
      <c r="E22" s="38">
        <v>0</v>
      </c>
      <c r="F22" s="38">
        <v>0</v>
      </c>
      <c r="G22" s="38">
        <v>0</v>
      </c>
      <c r="H22" s="38">
        <v>0</v>
      </c>
      <c r="I22" s="38">
        <f t="shared" si="0"/>
        <v>25000</v>
      </c>
    </row>
    <row r="23" spans="1:12" x14ac:dyDescent="0.25">
      <c r="A23" s="38" t="s">
        <v>14</v>
      </c>
      <c r="B23" s="38">
        <v>0</v>
      </c>
      <c r="C23" s="38">
        <v>0</v>
      </c>
      <c r="D23" s="38">
        <v>95000</v>
      </c>
      <c r="E23" s="38"/>
      <c r="F23" s="38">
        <v>0</v>
      </c>
      <c r="G23" s="38">
        <v>0</v>
      </c>
      <c r="H23" s="38">
        <v>0</v>
      </c>
      <c r="I23" s="38">
        <f t="shared" si="0"/>
        <v>95000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125000</v>
      </c>
      <c r="E25" s="37">
        <f t="shared" si="2"/>
        <v>0</v>
      </c>
      <c r="F25" s="37">
        <f t="shared" si="2"/>
        <v>0</v>
      </c>
      <c r="G25" s="37">
        <f t="shared" si="2"/>
        <v>0</v>
      </c>
      <c r="H25" s="37">
        <f t="shared" si="2"/>
        <v>0</v>
      </c>
      <c r="I25" s="37">
        <f t="shared" si="0"/>
        <v>125000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55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L50"/>
  <sheetViews>
    <sheetView view="pageBreakPreview" zoomScaleNormal="100" zoomScaleSheetLayoutView="100" workbookViewId="0">
      <selection activeCell="A8" sqref="A8:I12"/>
    </sheetView>
  </sheetViews>
  <sheetFormatPr defaultRowHeight="15" x14ac:dyDescent="0.25"/>
  <cols>
    <col min="1" max="1" width="28.7109375" style="12" customWidth="1"/>
    <col min="2" max="2" width="12.7109375" style="12" customWidth="1"/>
    <col min="3" max="3" width="12" style="12" customWidth="1"/>
    <col min="4" max="4" width="10.42578125" style="12" bestFit="1"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344</v>
      </c>
      <c r="B3" s="3"/>
      <c r="C3" s="3"/>
      <c r="D3" s="3"/>
      <c r="E3" s="3"/>
      <c r="F3" s="17"/>
      <c r="G3" s="17"/>
      <c r="H3" s="17"/>
      <c r="I3" s="17"/>
    </row>
    <row r="4" spans="1:12" x14ac:dyDescent="0.25">
      <c r="A4" s="3" t="s">
        <v>64</v>
      </c>
      <c r="B4" s="3"/>
      <c r="C4" s="3"/>
      <c r="D4" s="3"/>
      <c r="E4" s="3"/>
      <c r="F4" s="17"/>
      <c r="G4" s="17"/>
      <c r="H4" s="17"/>
      <c r="I4" s="17"/>
    </row>
    <row r="5" spans="1:12" x14ac:dyDescent="0.25">
      <c r="A5" s="3" t="s">
        <v>89</v>
      </c>
      <c r="B5" s="3"/>
      <c r="C5" s="3"/>
      <c r="D5" s="3"/>
      <c r="E5" s="3"/>
      <c r="F5" s="17"/>
      <c r="G5" s="17"/>
      <c r="H5" s="17"/>
      <c r="I5" s="17"/>
    </row>
    <row r="6" spans="1:12" x14ac:dyDescent="0.25">
      <c r="A6" s="3" t="s">
        <v>177</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175000</v>
      </c>
      <c r="E15" s="38">
        <v>0</v>
      </c>
      <c r="F15" s="38">
        <v>0</v>
      </c>
      <c r="G15" s="38">
        <v>0</v>
      </c>
      <c r="H15" s="38">
        <v>0</v>
      </c>
      <c r="I15" s="38">
        <f t="shared" ref="I15:I25" si="0">SUM(B15:H15)</f>
        <v>175000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175000</v>
      </c>
      <c r="E20" s="37">
        <f t="shared" si="1"/>
        <v>0</v>
      </c>
      <c r="F20" s="37">
        <f t="shared" si="1"/>
        <v>0</v>
      </c>
      <c r="G20" s="37">
        <f t="shared" si="1"/>
        <v>0</v>
      </c>
      <c r="H20" s="37">
        <f t="shared" si="1"/>
        <v>0</v>
      </c>
      <c r="I20" s="37">
        <f t="shared" si="0"/>
        <v>175000</v>
      </c>
    </row>
    <row r="21" spans="1:12" ht="15" customHeight="1" x14ac:dyDescent="0.25">
      <c r="A21" s="38" t="s">
        <v>16</v>
      </c>
      <c r="B21" s="38">
        <v>0</v>
      </c>
      <c r="C21" s="38">
        <v>0</v>
      </c>
      <c r="D21" s="38">
        <v>10000</v>
      </c>
      <c r="E21" s="38">
        <v>0</v>
      </c>
      <c r="F21" s="38">
        <v>0</v>
      </c>
      <c r="G21" s="38">
        <v>0</v>
      </c>
      <c r="H21" s="38">
        <v>0</v>
      </c>
      <c r="I21" s="38">
        <f t="shared" si="0"/>
        <v>10000</v>
      </c>
    </row>
    <row r="22" spans="1:12" x14ac:dyDescent="0.25">
      <c r="A22" s="38" t="s">
        <v>13</v>
      </c>
      <c r="B22" s="38">
        <v>0</v>
      </c>
      <c r="C22" s="38">
        <v>0</v>
      </c>
      <c r="D22" s="38">
        <v>40000</v>
      </c>
      <c r="E22" s="38">
        <v>0</v>
      </c>
      <c r="F22" s="38">
        <v>0</v>
      </c>
      <c r="G22" s="38">
        <v>0</v>
      </c>
      <c r="H22" s="38">
        <v>0</v>
      </c>
      <c r="I22" s="38">
        <f t="shared" si="0"/>
        <v>40000</v>
      </c>
    </row>
    <row r="23" spans="1:12" x14ac:dyDescent="0.25">
      <c r="A23" s="38" t="s">
        <v>14</v>
      </c>
      <c r="B23" s="38">
        <v>0</v>
      </c>
      <c r="C23" s="38">
        <v>0</v>
      </c>
      <c r="D23" s="38">
        <v>125000</v>
      </c>
      <c r="E23" s="38"/>
      <c r="F23" s="38">
        <v>0</v>
      </c>
      <c r="G23" s="38">
        <v>0</v>
      </c>
      <c r="H23" s="38">
        <v>0</v>
      </c>
      <c r="I23" s="38">
        <f t="shared" si="0"/>
        <v>125000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175000</v>
      </c>
      <c r="E25" s="37">
        <f t="shared" si="2"/>
        <v>0</v>
      </c>
      <c r="F25" s="37">
        <f t="shared" si="2"/>
        <v>0</v>
      </c>
      <c r="G25" s="37">
        <f t="shared" si="2"/>
        <v>0</v>
      </c>
      <c r="H25" s="37">
        <f t="shared" si="2"/>
        <v>0</v>
      </c>
      <c r="I25" s="37">
        <f t="shared" si="0"/>
        <v>175000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56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4"/>
  <sheetViews>
    <sheetView view="pageBreakPreview" zoomScale="110" zoomScaleNormal="100" zoomScaleSheetLayoutView="110" workbookViewId="0">
      <selection activeCell="A8" sqref="A8:I12"/>
    </sheetView>
  </sheetViews>
  <sheetFormatPr defaultColWidth="8.85546875" defaultRowHeight="15" x14ac:dyDescent="0.25"/>
  <cols>
    <col min="1" max="1" width="28" style="12" customWidth="1"/>
    <col min="2" max="2" width="12.7109375" style="12" customWidth="1"/>
    <col min="3" max="4" width="11.85546875" style="12" customWidth="1"/>
    <col min="5" max="5" width="11" style="12" customWidth="1"/>
    <col min="6" max="6" width="9.85546875" style="12" customWidth="1"/>
    <col min="7" max="7" width="9.7109375" style="12" customWidth="1"/>
    <col min="8" max="8" width="12.85546875" style="12" customWidth="1"/>
    <col min="9" max="9" width="12.42578125" style="12" bestFit="1" customWidth="1"/>
    <col min="11" max="11" width="12.42578125" customWidth="1"/>
  </cols>
  <sheetData>
    <row r="1" spans="1:12" ht="18.75" x14ac:dyDescent="0.25">
      <c r="A1" s="20" t="s">
        <v>47</v>
      </c>
      <c r="B1" s="16"/>
      <c r="C1" s="16"/>
      <c r="E1" s="16"/>
      <c r="F1" s="16"/>
      <c r="G1" s="16"/>
      <c r="H1" s="16"/>
      <c r="I1" s="16"/>
    </row>
    <row r="2" spans="1:12" ht="15.75" x14ac:dyDescent="0.25">
      <c r="A2" s="20" t="s">
        <v>255</v>
      </c>
      <c r="B2" s="6"/>
      <c r="C2" s="6"/>
      <c r="E2" s="6"/>
      <c r="F2" s="17"/>
      <c r="G2" s="17"/>
      <c r="H2" s="17"/>
      <c r="I2" s="17"/>
    </row>
    <row r="3" spans="1:12" ht="15.75" x14ac:dyDescent="0.25">
      <c r="A3" s="20" t="s">
        <v>264</v>
      </c>
      <c r="B3" s="3"/>
      <c r="C3" s="3"/>
      <c r="D3" s="3"/>
      <c r="E3" s="3"/>
      <c r="F3" s="17"/>
      <c r="G3" s="17"/>
      <c r="H3" s="17"/>
      <c r="I3" s="17"/>
    </row>
    <row r="4" spans="1:12" x14ac:dyDescent="0.25">
      <c r="A4" s="3" t="s">
        <v>207</v>
      </c>
      <c r="B4" s="3"/>
      <c r="C4" s="3"/>
      <c r="D4" s="3"/>
      <c r="E4" s="3"/>
      <c r="F4" s="17"/>
      <c r="G4" s="17"/>
      <c r="H4" s="17"/>
      <c r="I4" s="17"/>
    </row>
    <row r="5" spans="1:12" x14ac:dyDescent="0.25">
      <c r="A5" s="3" t="s">
        <v>82</v>
      </c>
      <c r="B5" s="3"/>
      <c r="C5" s="3"/>
      <c r="D5" s="3"/>
      <c r="E5" s="3"/>
      <c r="F5" s="17"/>
      <c r="G5" s="17"/>
      <c r="H5" s="17"/>
      <c r="I5" s="17"/>
    </row>
    <row r="6" spans="1:12" x14ac:dyDescent="0.25">
      <c r="A6" s="3" t="s">
        <v>208</v>
      </c>
      <c r="B6" s="3"/>
      <c r="C6" s="3"/>
      <c r="D6" s="3"/>
      <c r="E6" s="3"/>
      <c r="F6" s="17"/>
      <c r="G6" s="17"/>
      <c r="H6" s="17"/>
      <c r="I6" s="17"/>
    </row>
    <row r="7" spans="1:12" x14ac:dyDescent="0.25">
      <c r="A7" s="7" t="s">
        <v>9</v>
      </c>
      <c r="B7" s="6"/>
      <c r="C7" s="3"/>
      <c r="D7" s="3"/>
      <c r="E7" s="3"/>
      <c r="F7" s="17"/>
      <c r="G7" s="17"/>
      <c r="H7" s="17"/>
      <c r="I7" s="17"/>
    </row>
    <row r="8" spans="1:12" x14ac:dyDescent="0.25">
      <c r="A8" s="51" t="s">
        <v>206</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60</v>
      </c>
      <c r="B15" s="38">
        <v>0</v>
      </c>
      <c r="C15" s="38">
        <v>535250</v>
      </c>
      <c r="D15" s="38">
        <v>535250</v>
      </c>
      <c r="E15" s="38">
        <v>100000</v>
      </c>
      <c r="F15" s="38">
        <v>0</v>
      </c>
      <c r="G15" s="38">
        <v>0</v>
      </c>
      <c r="H15" s="38">
        <v>0</v>
      </c>
      <c r="I15" s="38">
        <f t="shared" ref="I15:I25" si="0">SUM(B15:H15)</f>
        <v>1170500</v>
      </c>
      <c r="K15" s="4"/>
    </row>
    <row r="16" spans="1:12" x14ac:dyDescent="0.25">
      <c r="A16" s="38" t="s">
        <v>23</v>
      </c>
      <c r="B16" s="38">
        <v>0</v>
      </c>
      <c r="C16" s="38">
        <v>0</v>
      </c>
      <c r="D16" s="38">
        <v>0</v>
      </c>
      <c r="E16" s="38">
        <v>0</v>
      </c>
      <c r="F16" s="38">
        <v>0</v>
      </c>
      <c r="G16" s="38">
        <v>0</v>
      </c>
      <c r="H16" s="38">
        <v>0</v>
      </c>
      <c r="I16" s="38">
        <f t="shared" si="0"/>
        <v>0</v>
      </c>
      <c r="K16" s="4">
        <f>I20-I25</f>
        <v>0</v>
      </c>
      <c r="L16" t="s">
        <v>7</v>
      </c>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0</v>
      </c>
      <c r="C18" s="38">
        <v>0</v>
      </c>
      <c r="D18" s="38">
        <v>0</v>
      </c>
      <c r="E18" s="38">
        <v>0</v>
      </c>
      <c r="F18" s="38">
        <v>0</v>
      </c>
      <c r="G18" s="38">
        <v>0</v>
      </c>
      <c r="H18" s="38">
        <v>0</v>
      </c>
      <c r="I18" s="38">
        <f t="shared" si="0"/>
        <v>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0</v>
      </c>
      <c r="C20" s="37">
        <f t="shared" si="1"/>
        <v>535250</v>
      </c>
      <c r="D20" s="37">
        <f t="shared" si="1"/>
        <v>535250</v>
      </c>
      <c r="E20" s="37">
        <f t="shared" si="1"/>
        <v>100000</v>
      </c>
      <c r="F20" s="37">
        <f t="shared" si="1"/>
        <v>0</v>
      </c>
      <c r="G20" s="37">
        <f t="shared" si="1"/>
        <v>0</v>
      </c>
      <c r="H20" s="37">
        <f t="shared" si="1"/>
        <v>0</v>
      </c>
      <c r="I20" s="37">
        <f t="shared" si="0"/>
        <v>1170500</v>
      </c>
    </row>
    <row r="21" spans="1:11" ht="15" customHeight="1" x14ac:dyDescent="0.25">
      <c r="A21" s="38" t="s">
        <v>16</v>
      </c>
      <c r="B21" s="38">
        <v>0</v>
      </c>
      <c r="C21" s="38">
        <v>0</v>
      </c>
      <c r="D21" s="38">
        <v>1070500</v>
      </c>
      <c r="E21" s="38">
        <v>100000</v>
      </c>
      <c r="F21" s="38">
        <v>0</v>
      </c>
      <c r="G21" s="38">
        <v>0</v>
      </c>
      <c r="H21" s="38">
        <v>0</v>
      </c>
      <c r="I21" s="38">
        <f t="shared" si="0"/>
        <v>1170500</v>
      </c>
    </row>
    <row r="22" spans="1:11" x14ac:dyDescent="0.25">
      <c r="A22" s="38" t="s">
        <v>13</v>
      </c>
      <c r="B22" s="38">
        <v>0</v>
      </c>
      <c r="C22" s="38">
        <v>0</v>
      </c>
      <c r="D22" s="38">
        <v>0</v>
      </c>
      <c r="E22" s="38">
        <v>0</v>
      </c>
      <c r="F22" s="38">
        <v>0</v>
      </c>
      <c r="G22" s="38">
        <v>0</v>
      </c>
      <c r="H22" s="38">
        <v>0</v>
      </c>
      <c r="I22" s="38">
        <f t="shared" si="0"/>
        <v>0</v>
      </c>
    </row>
    <row r="23" spans="1:11" x14ac:dyDescent="0.25">
      <c r="A23" s="38" t="s">
        <v>14</v>
      </c>
      <c r="B23" s="38">
        <v>0</v>
      </c>
      <c r="C23" s="38">
        <v>0</v>
      </c>
      <c r="D23" s="38">
        <v>0</v>
      </c>
      <c r="E23" s="38">
        <v>0</v>
      </c>
      <c r="F23" s="38">
        <v>0</v>
      </c>
      <c r="G23" s="38">
        <v>0</v>
      </c>
      <c r="H23" s="38">
        <v>0</v>
      </c>
      <c r="I23" s="38">
        <f t="shared" si="0"/>
        <v>0</v>
      </c>
    </row>
    <row r="24" spans="1:11" x14ac:dyDescent="0.25">
      <c r="A24" s="38" t="s">
        <v>15</v>
      </c>
      <c r="B24" s="38">
        <v>0</v>
      </c>
      <c r="C24" s="38">
        <v>0</v>
      </c>
      <c r="D24" s="38">
        <v>0</v>
      </c>
      <c r="E24" s="38">
        <v>0</v>
      </c>
      <c r="F24" s="38">
        <v>0</v>
      </c>
      <c r="G24" s="38">
        <v>0</v>
      </c>
      <c r="H24" s="38">
        <v>0</v>
      </c>
      <c r="I24" s="38">
        <f t="shared" si="0"/>
        <v>0</v>
      </c>
    </row>
    <row r="25" spans="1:11" s="35" customFormat="1" x14ac:dyDescent="0.25">
      <c r="A25" s="36" t="s">
        <v>0</v>
      </c>
      <c r="B25" s="37">
        <f t="shared" ref="B25:H25" si="2">SUM(B21:B24)</f>
        <v>0</v>
      </c>
      <c r="C25" s="37">
        <f t="shared" si="2"/>
        <v>0</v>
      </c>
      <c r="D25" s="37">
        <f t="shared" si="2"/>
        <v>1070500</v>
      </c>
      <c r="E25" s="37">
        <f t="shared" si="2"/>
        <v>100000</v>
      </c>
      <c r="F25" s="37">
        <f t="shared" si="2"/>
        <v>0</v>
      </c>
      <c r="G25" s="37">
        <f t="shared" si="2"/>
        <v>0</v>
      </c>
      <c r="H25" s="37">
        <f t="shared" si="2"/>
        <v>0</v>
      </c>
      <c r="I25" s="37">
        <f t="shared" si="0"/>
        <v>1170500</v>
      </c>
    </row>
    <row r="26" spans="1:11" x14ac:dyDescent="0.25">
      <c r="A26" s="8"/>
      <c r="B26" s="8"/>
      <c r="C26" s="8"/>
      <c r="D26" s="8"/>
      <c r="E26" s="8"/>
      <c r="F26" s="9"/>
      <c r="G26" s="9"/>
      <c r="H26" s="2"/>
      <c r="I26" s="1"/>
    </row>
    <row r="27" spans="1:11" x14ac:dyDescent="0.25">
      <c r="A27" s="8"/>
      <c r="B27" s="8"/>
      <c r="C27" s="8"/>
      <c r="D27" s="8"/>
      <c r="E27" s="8"/>
      <c r="F27" s="3"/>
      <c r="G27" s="3"/>
      <c r="H27" s="3"/>
      <c r="I27" s="3"/>
    </row>
    <row r="28" spans="1:11" ht="9.9499999999999993" customHeight="1" x14ac:dyDescent="0.25">
      <c r="A28" s="3"/>
      <c r="B28" s="3"/>
      <c r="C28" s="3"/>
      <c r="D28" s="3"/>
      <c r="E28" s="3"/>
      <c r="F28" s="3"/>
      <c r="G28" s="3"/>
      <c r="H28" s="3"/>
      <c r="I28" s="3"/>
    </row>
    <row r="29" spans="1:11" ht="28.9" customHeight="1" x14ac:dyDescent="0.25">
      <c r="A29" s="18"/>
      <c r="B29" s="18"/>
      <c r="C29" s="10"/>
      <c r="D29" s="10"/>
      <c r="E29" s="10"/>
      <c r="F29" s="10"/>
      <c r="G29" s="10"/>
      <c r="H29" s="10"/>
      <c r="I29" s="13"/>
    </row>
    <row r="30" spans="1:11" ht="13.5" customHeight="1" x14ac:dyDescent="0.25">
      <c r="A30" s="19"/>
      <c r="B30" s="19"/>
      <c r="C30" s="31"/>
      <c r="D30" s="31"/>
      <c r="E30" s="31"/>
      <c r="F30" s="31"/>
      <c r="G30" s="31"/>
      <c r="H30" s="31"/>
      <c r="I30" s="31"/>
    </row>
    <row r="31" spans="1:11" ht="13.5" customHeight="1" x14ac:dyDescent="0.25">
      <c r="A31" s="19"/>
      <c r="B31" s="19"/>
      <c r="C31" s="31"/>
      <c r="D31" s="31"/>
      <c r="E31" s="31"/>
      <c r="F31" s="31"/>
      <c r="G31" s="31"/>
      <c r="H31" s="31"/>
      <c r="I31" s="31"/>
    </row>
    <row r="32" spans="1:11" ht="13.5" customHeight="1" x14ac:dyDescent="0.25">
      <c r="A32" s="19"/>
      <c r="B32" s="19"/>
      <c r="C32" s="31"/>
      <c r="D32" s="31"/>
      <c r="E32" s="31"/>
      <c r="F32" s="31"/>
      <c r="G32" s="31"/>
      <c r="H32" s="31"/>
      <c r="I32" s="31"/>
    </row>
    <row r="33" spans="1:9" ht="13.5" customHeight="1" x14ac:dyDescent="0.25">
      <c r="A33" s="19"/>
      <c r="B33" s="19"/>
      <c r="C33" s="31"/>
      <c r="D33" s="31"/>
      <c r="E33" s="31"/>
      <c r="F33" s="31"/>
      <c r="G33" s="31"/>
      <c r="H33" s="31"/>
      <c r="I33" s="31"/>
    </row>
    <row r="34" spans="1:9" ht="13.5" customHeight="1" x14ac:dyDescent="0.25">
      <c r="A34" s="19"/>
      <c r="B34" s="19"/>
      <c r="C34" s="31"/>
      <c r="D34" s="31"/>
      <c r="E34" s="31"/>
      <c r="F34" s="31"/>
      <c r="G34" s="31"/>
      <c r="H34" s="31"/>
      <c r="I34" s="31"/>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8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L50"/>
  <sheetViews>
    <sheetView view="pageBreakPreview" zoomScaleNormal="100" zoomScaleSheetLayoutView="100" workbookViewId="0">
      <selection activeCell="A8" sqref="A8:I12"/>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345</v>
      </c>
      <c r="B3" s="3"/>
      <c r="C3" s="3"/>
      <c r="D3" s="3"/>
      <c r="E3" s="3"/>
      <c r="F3" s="17"/>
      <c r="G3" s="17"/>
      <c r="H3" s="17"/>
      <c r="I3" s="17"/>
    </row>
    <row r="4" spans="1:12" x14ac:dyDescent="0.25">
      <c r="A4" s="3" t="s">
        <v>64</v>
      </c>
      <c r="B4" s="3"/>
      <c r="C4" s="3"/>
      <c r="D4" s="3"/>
      <c r="E4" s="3"/>
      <c r="F4" s="17"/>
      <c r="G4" s="17"/>
      <c r="H4" s="17"/>
      <c r="I4" s="17"/>
    </row>
    <row r="5" spans="1:12" x14ac:dyDescent="0.25">
      <c r="A5" s="3" t="s">
        <v>89</v>
      </c>
      <c r="B5" s="3"/>
      <c r="C5" s="3"/>
      <c r="D5" s="3"/>
      <c r="E5" s="3"/>
      <c r="F5" s="17"/>
      <c r="G5" s="17"/>
      <c r="H5" s="17"/>
      <c r="I5" s="17"/>
    </row>
    <row r="6" spans="1:12" x14ac:dyDescent="0.25">
      <c r="A6" s="3" t="s">
        <v>178</v>
      </c>
      <c r="B6" s="3"/>
      <c r="C6" s="3"/>
      <c r="D6" s="3"/>
      <c r="E6" s="3"/>
      <c r="F6" s="17"/>
      <c r="G6" s="17"/>
      <c r="H6" s="17"/>
      <c r="I6" s="17"/>
    </row>
    <row r="7" spans="1:12" x14ac:dyDescent="0.25">
      <c r="A7" s="7" t="s">
        <v>9</v>
      </c>
      <c r="B7" s="6"/>
      <c r="C7" s="3"/>
      <c r="D7" s="3"/>
      <c r="E7" s="3"/>
      <c r="F7" s="17"/>
      <c r="G7" s="17"/>
      <c r="H7" s="17"/>
      <c r="I7" s="17"/>
    </row>
    <row r="8" spans="1:12" x14ac:dyDescent="0.25">
      <c r="A8" s="51" t="s">
        <v>241</v>
      </c>
      <c r="B8" s="54"/>
      <c r="C8" s="54"/>
      <c r="D8" s="54"/>
      <c r="E8" s="54"/>
      <c r="F8" s="54"/>
      <c r="G8" s="54"/>
      <c r="H8" s="54"/>
      <c r="I8" s="54"/>
    </row>
    <row r="9" spans="1:12" x14ac:dyDescent="0.25">
      <c r="A9" s="54"/>
      <c r="B9" s="54"/>
      <c r="C9" s="54"/>
      <c r="D9" s="54"/>
      <c r="E9" s="54"/>
      <c r="F9" s="54"/>
      <c r="G9" s="54"/>
      <c r="H9" s="54"/>
      <c r="I9" s="54"/>
    </row>
    <row r="10" spans="1:12" x14ac:dyDescent="0.25">
      <c r="A10" s="54"/>
      <c r="B10" s="54"/>
      <c r="C10" s="54"/>
      <c r="D10" s="54"/>
      <c r="E10" s="54"/>
      <c r="F10" s="54"/>
      <c r="G10" s="54"/>
      <c r="H10" s="54"/>
      <c r="I10" s="54"/>
    </row>
    <row r="11" spans="1:12" x14ac:dyDescent="0.25">
      <c r="A11" s="54"/>
      <c r="B11" s="54"/>
      <c r="C11" s="54"/>
      <c r="D11" s="54"/>
      <c r="E11" s="54"/>
      <c r="F11" s="54"/>
      <c r="G11" s="54"/>
      <c r="H11" s="54"/>
      <c r="I11" s="54"/>
    </row>
    <row r="12" spans="1:12" ht="41.25" customHeight="1" x14ac:dyDescent="0.25">
      <c r="A12" s="54"/>
      <c r="B12" s="54"/>
      <c r="C12" s="54"/>
      <c r="D12" s="54"/>
      <c r="E12" s="54"/>
      <c r="F12" s="54"/>
      <c r="G12" s="54"/>
      <c r="H12" s="54"/>
      <c r="I12" s="54"/>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0</v>
      </c>
      <c r="C15" s="38">
        <v>0</v>
      </c>
      <c r="D15" s="38">
        <v>175000</v>
      </c>
      <c r="E15" s="38">
        <v>0</v>
      </c>
      <c r="F15" s="38">
        <v>0</v>
      </c>
      <c r="G15" s="38">
        <v>0</v>
      </c>
      <c r="H15" s="38">
        <v>0</v>
      </c>
      <c r="I15" s="38">
        <f t="shared" ref="I15:I25" si="0">SUM(B15:H15)</f>
        <v>175000</v>
      </c>
      <c r="K15" s="4"/>
    </row>
    <row r="16" spans="1:12" x14ac:dyDescent="0.25">
      <c r="A16" s="38" t="s">
        <v>10</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0</v>
      </c>
      <c r="C20" s="37">
        <f t="shared" si="1"/>
        <v>0</v>
      </c>
      <c r="D20" s="37">
        <f t="shared" si="1"/>
        <v>175000</v>
      </c>
      <c r="E20" s="37">
        <f t="shared" si="1"/>
        <v>0</v>
      </c>
      <c r="F20" s="37">
        <f t="shared" si="1"/>
        <v>0</v>
      </c>
      <c r="G20" s="37">
        <f t="shared" si="1"/>
        <v>0</v>
      </c>
      <c r="H20" s="37">
        <f t="shared" si="1"/>
        <v>0</v>
      </c>
      <c r="I20" s="37">
        <f t="shared" si="0"/>
        <v>175000</v>
      </c>
    </row>
    <row r="21" spans="1:12" ht="15" customHeight="1" x14ac:dyDescent="0.25">
      <c r="A21" s="38" t="s">
        <v>16</v>
      </c>
      <c r="B21" s="38">
        <v>0</v>
      </c>
      <c r="C21" s="38">
        <v>0</v>
      </c>
      <c r="D21" s="38">
        <v>10000</v>
      </c>
      <c r="E21" s="38">
        <v>0</v>
      </c>
      <c r="F21" s="38">
        <v>0</v>
      </c>
      <c r="G21" s="38">
        <v>0</v>
      </c>
      <c r="H21" s="38">
        <v>0</v>
      </c>
      <c r="I21" s="38">
        <f t="shared" si="0"/>
        <v>10000</v>
      </c>
    </row>
    <row r="22" spans="1:12" x14ac:dyDescent="0.25">
      <c r="A22" s="38" t="s">
        <v>13</v>
      </c>
      <c r="B22" s="38">
        <v>0</v>
      </c>
      <c r="C22" s="38">
        <v>0</v>
      </c>
      <c r="D22" s="38">
        <v>40000</v>
      </c>
      <c r="E22" s="38">
        <v>0</v>
      </c>
      <c r="F22" s="38">
        <v>0</v>
      </c>
      <c r="G22" s="38">
        <v>0</v>
      </c>
      <c r="H22" s="38">
        <v>0</v>
      </c>
      <c r="I22" s="38">
        <f t="shared" si="0"/>
        <v>40000</v>
      </c>
    </row>
    <row r="23" spans="1:12" x14ac:dyDescent="0.25">
      <c r="A23" s="38" t="s">
        <v>14</v>
      </c>
      <c r="B23" s="38">
        <v>0</v>
      </c>
      <c r="C23" s="38">
        <v>0</v>
      </c>
      <c r="D23" s="38">
        <v>125000</v>
      </c>
      <c r="E23" s="38"/>
      <c r="F23" s="38">
        <v>0</v>
      </c>
      <c r="G23" s="38">
        <v>0</v>
      </c>
      <c r="H23" s="38">
        <v>0</v>
      </c>
      <c r="I23" s="38">
        <f t="shared" si="0"/>
        <v>125000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0</v>
      </c>
      <c r="C25" s="37">
        <f t="shared" si="2"/>
        <v>0</v>
      </c>
      <c r="D25" s="37">
        <f t="shared" si="2"/>
        <v>175000</v>
      </c>
      <c r="E25" s="37">
        <f t="shared" si="2"/>
        <v>0</v>
      </c>
      <c r="F25" s="37">
        <f t="shared" si="2"/>
        <v>0</v>
      </c>
      <c r="G25" s="37">
        <f t="shared" si="2"/>
        <v>0</v>
      </c>
      <c r="H25" s="37">
        <f t="shared" si="2"/>
        <v>0</v>
      </c>
      <c r="I25" s="37">
        <f t="shared" si="0"/>
        <v>175000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57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L50"/>
  <sheetViews>
    <sheetView view="pageBreakPreview" zoomScaleNormal="100" zoomScaleSheetLayoutView="100" workbookViewId="0">
      <selection activeCell="K30" sqref="K30"/>
    </sheetView>
  </sheetViews>
  <sheetFormatPr defaultRowHeight="15" x14ac:dyDescent="0.25"/>
  <cols>
    <col min="1" max="1" width="28.7109375" style="12" customWidth="1"/>
    <col min="2" max="2" width="12.7109375" style="12" customWidth="1"/>
    <col min="3" max="3" width="12" style="12" customWidth="1"/>
    <col min="4" max="4" width="10.5703125" style="12" bestFit="1"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D1" s="16"/>
      <c r="E1" s="16"/>
      <c r="F1" s="16"/>
      <c r="G1" s="16"/>
      <c r="H1" s="16"/>
      <c r="I1" s="16"/>
    </row>
    <row r="2" spans="1:12" ht="15.75" x14ac:dyDescent="0.25">
      <c r="A2" s="20" t="s">
        <v>281</v>
      </c>
      <c r="B2" s="6"/>
      <c r="C2" s="6"/>
      <c r="D2" s="6"/>
      <c r="E2" s="6"/>
      <c r="F2" s="17"/>
      <c r="G2" s="17"/>
      <c r="H2" s="17"/>
      <c r="I2" s="17"/>
    </row>
    <row r="3" spans="1:12" ht="15.75" x14ac:dyDescent="0.25">
      <c r="A3" s="20" t="s">
        <v>346</v>
      </c>
      <c r="B3" s="3"/>
      <c r="C3" s="3"/>
      <c r="D3" s="3"/>
      <c r="E3" s="3"/>
      <c r="F3" s="17"/>
      <c r="G3" s="17"/>
      <c r="H3" s="17"/>
      <c r="I3" s="17"/>
    </row>
    <row r="4" spans="1:12" x14ac:dyDescent="0.25">
      <c r="A4" s="3" t="s">
        <v>49</v>
      </c>
      <c r="B4" s="3"/>
      <c r="C4" s="3"/>
      <c r="D4" s="3"/>
      <c r="E4" s="3"/>
      <c r="G4" s="17"/>
      <c r="H4" s="17"/>
      <c r="I4" s="17"/>
    </row>
    <row r="5" spans="1:12" x14ac:dyDescent="0.25">
      <c r="A5" s="3" t="s">
        <v>179</v>
      </c>
      <c r="B5" s="3"/>
      <c r="C5" s="3"/>
      <c r="D5" s="3"/>
      <c r="E5" s="3"/>
      <c r="G5" s="17"/>
      <c r="H5" s="17"/>
      <c r="I5" s="17"/>
    </row>
    <row r="6" spans="1:12" x14ac:dyDescent="0.25">
      <c r="A6" s="3" t="s">
        <v>180</v>
      </c>
      <c r="B6" s="3"/>
      <c r="C6" s="3"/>
      <c r="D6" s="3"/>
      <c r="E6" s="3"/>
      <c r="F6" s="17"/>
      <c r="G6" s="17"/>
      <c r="H6" s="17"/>
      <c r="I6" s="17"/>
    </row>
    <row r="7" spans="1:12" x14ac:dyDescent="0.25">
      <c r="A7" s="7" t="s">
        <v>9</v>
      </c>
      <c r="B7" s="6"/>
      <c r="C7" s="3"/>
      <c r="D7" s="3"/>
      <c r="E7" s="3"/>
      <c r="F7" s="17"/>
      <c r="G7" s="17"/>
      <c r="H7" s="17"/>
      <c r="I7" s="17"/>
    </row>
    <row r="8" spans="1:12" x14ac:dyDescent="0.25">
      <c r="A8" s="51" t="s">
        <v>377</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18"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75328</v>
      </c>
      <c r="C15" s="38">
        <v>0</v>
      </c>
      <c r="D15" s="38">
        <v>0</v>
      </c>
      <c r="E15" s="38">
        <v>0</v>
      </c>
      <c r="F15" s="38">
        <v>0</v>
      </c>
      <c r="G15" s="38">
        <v>0</v>
      </c>
      <c r="H15" s="38">
        <v>0</v>
      </c>
      <c r="I15" s="38">
        <f t="shared" ref="I15:I25" si="0">SUM(B15:H15)</f>
        <v>75328</v>
      </c>
      <c r="K15" s="4"/>
    </row>
    <row r="16" spans="1:12" x14ac:dyDescent="0.25">
      <c r="A16" s="38" t="s">
        <v>48</v>
      </c>
      <c r="B16" s="38">
        <v>104672</v>
      </c>
      <c r="C16" s="38">
        <v>0</v>
      </c>
      <c r="D16" s="38">
        <v>0</v>
      </c>
      <c r="E16" s="38">
        <v>0</v>
      </c>
      <c r="F16" s="38">
        <v>0</v>
      </c>
      <c r="G16" s="38">
        <v>0</v>
      </c>
      <c r="H16" s="38">
        <v>0</v>
      </c>
      <c r="I16" s="38">
        <f t="shared" si="0"/>
        <v>104672</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180000</v>
      </c>
      <c r="C20" s="37">
        <f t="shared" si="1"/>
        <v>0</v>
      </c>
      <c r="D20" s="37">
        <f t="shared" si="1"/>
        <v>0</v>
      </c>
      <c r="E20" s="37">
        <f t="shared" si="1"/>
        <v>0</v>
      </c>
      <c r="F20" s="37">
        <f t="shared" si="1"/>
        <v>0</v>
      </c>
      <c r="G20" s="37">
        <f t="shared" si="1"/>
        <v>0</v>
      </c>
      <c r="H20" s="37">
        <f t="shared" si="1"/>
        <v>0</v>
      </c>
      <c r="I20" s="37">
        <f t="shared" si="0"/>
        <v>180000</v>
      </c>
    </row>
    <row r="21" spans="1:12" ht="15" customHeight="1" x14ac:dyDescent="0.25">
      <c r="A21" s="38" t="s">
        <v>16</v>
      </c>
      <c r="B21" s="38">
        <v>0</v>
      </c>
      <c r="C21" s="38">
        <v>0</v>
      </c>
      <c r="D21" s="38">
        <v>0</v>
      </c>
      <c r="E21" s="38">
        <v>0</v>
      </c>
      <c r="F21" s="38">
        <v>0</v>
      </c>
      <c r="G21" s="38">
        <v>0</v>
      </c>
      <c r="H21" s="38">
        <v>0</v>
      </c>
      <c r="I21" s="38">
        <f t="shared" si="0"/>
        <v>0</v>
      </c>
    </row>
    <row r="22" spans="1:12" x14ac:dyDescent="0.25">
      <c r="A22" s="38" t="s">
        <v>13</v>
      </c>
      <c r="B22" s="38">
        <v>19923</v>
      </c>
      <c r="C22" s="38">
        <f>32015-Table1445[[#This Row],[All Prior Fiscal Years]]</f>
        <v>12092</v>
      </c>
      <c r="D22" s="38">
        <v>0</v>
      </c>
      <c r="E22" s="38">
        <v>0</v>
      </c>
      <c r="F22" s="38">
        <v>0</v>
      </c>
      <c r="G22" s="38">
        <v>0</v>
      </c>
      <c r="H22" s="38">
        <v>0</v>
      </c>
      <c r="I22" s="38">
        <f t="shared" si="0"/>
        <v>32015</v>
      </c>
    </row>
    <row r="23" spans="1:12" x14ac:dyDescent="0.25">
      <c r="A23" s="38" t="s">
        <v>14</v>
      </c>
      <c r="B23" s="38">
        <v>0</v>
      </c>
      <c r="C23" s="38"/>
      <c r="D23" s="38">
        <f>180000-I22</f>
        <v>147985</v>
      </c>
      <c r="E23" s="38">
        <v>0</v>
      </c>
      <c r="F23" s="38">
        <v>0</v>
      </c>
      <c r="G23" s="38">
        <v>0</v>
      </c>
      <c r="H23" s="38">
        <v>0</v>
      </c>
      <c r="I23" s="38">
        <f t="shared" si="0"/>
        <v>147985</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19923</v>
      </c>
      <c r="C25" s="37">
        <f t="shared" si="2"/>
        <v>12092</v>
      </c>
      <c r="D25" s="37">
        <f t="shared" si="2"/>
        <v>147985</v>
      </c>
      <c r="E25" s="37">
        <f t="shared" si="2"/>
        <v>0</v>
      </c>
      <c r="F25" s="37">
        <f t="shared" si="2"/>
        <v>0</v>
      </c>
      <c r="G25" s="37">
        <f t="shared" si="2"/>
        <v>0</v>
      </c>
      <c r="H25" s="37">
        <f t="shared" si="2"/>
        <v>0</v>
      </c>
      <c r="I25" s="37">
        <f t="shared" si="0"/>
        <v>180000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28"/>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58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L50"/>
  <sheetViews>
    <sheetView view="pageBreakPreview" zoomScaleNormal="100" zoomScaleSheetLayoutView="100" workbookViewId="0">
      <selection activeCell="A16" sqref="A16"/>
    </sheetView>
  </sheetViews>
  <sheetFormatPr defaultRowHeight="15" x14ac:dyDescent="0.25"/>
  <cols>
    <col min="1" max="1" width="28.5703125" style="12" customWidth="1"/>
    <col min="2" max="2" width="12.7109375" style="12" customWidth="1"/>
    <col min="3" max="3" width="12" style="12" customWidth="1"/>
    <col min="4" max="4" width="10.42578125" style="12" bestFit="1"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D1" s="16"/>
      <c r="E1" s="16"/>
      <c r="G1" s="16"/>
      <c r="H1" s="16"/>
      <c r="I1" s="16"/>
    </row>
    <row r="2" spans="1:12" ht="15.75" x14ac:dyDescent="0.25">
      <c r="A2" s="20" t="s">
        <v>281</v>
      </c>
      <c r="B2" s="6"/>
      <c r="C2" s="6"/>
      <c r="D2" s="6"/>
      <c r="E2" s="6"/>
      <c r="G2" s="17"/>
      <c r="H2" s="17"/>
      <c r="I2" s="17"/>
    </row>
    <row r="3" spans="1:12" ht="15.75" x14ac:dyDescent="0.25">
      <c r="A3" s="20" t="s">
        <v>347</v>
      </c>
      <c r="B3" s="3"/>
      <c r="C3" s="3"/>
      <c r="D3" s="3"/>
      <c r="E3" s="3"/>
      <c r="F3" s="17"/>
      <c r="G3" s="17"/>
      <c r="H3" s="17"/>
      <c r="I3" s="17"/>
    </row>
    <row r="4" spans="1:12" x14ac:dyDescent="0.25">
      <c r="A4" s="3" t="s">
        <v>49</v>
      </c>
      <c r="B4" s="3"/>
      <c r="C4" s="3"/>
      <c r="D4" s="3"/>
      <c r="E4" s="3"/>
      <c r="F4" s="17"/>
      <c r="G4" s="17"/>
      <c r="H4" s="17"/>
      <c r="I4" s="17"/>
    </row>
    <row r="5" spans="1:12" x14ac:dyDescent="0.25">
      <c r="A5" s="3" t="s">
        <v>179</v>
      </c>
      <c r="B5" s="3"/>
      <c r="C5" s="3"/>
      <c r="D5" s="3"/>
      <c r="E5" s="3"/>
      <c r="F5" s="17"/>
      <c r="G5" s="17"/>
      <c r="H5" s="17"/>
      <c r="I5" s="17"/>
    </row>
    <row r="6" spans="1:12" x14ac:dyDescent="0.25">
      <c r="A6" s="3" t="s">
        <v>181</v>
      </c>
      <c r="B6" s="3"/>
      <c r="C6" s="3"/>
      <c r="D6" s="3"/>
      <c r="E6" s="3"/>
      <c r="F6" s="17"/>
      <c r="G6" s="17"/>
      <c r="H6" s="17"/>
      <c r="I6" s="17"/>
    </row>
    <row r="7" spans="1:12" x14ac:dyDescent="0.25">
      <c r="A7" s="7" t="s">
        <v>9</v>
      </c>
      <c r="B7" s="6"/>
      <c r="C7" s="3"/>
      <c r="D7" s="3"/>
      <c r="E7" s="3"/>
      <c r="F7" s="17"/>
      <c r="G7" s="17"/>
      <c r="H7" s="17"/>
      <c r="I7" s="17"/>
    </row>
    <row r="8" spans="1:12" x14ac:dyDescent="0.25">
      <c r="A8" s="51" t="s">
        <v>243</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18"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104720</v>
      </c>
      <c r="C15" s="38">
        <v>0</v>
      </c>
      <c r="D15" s="38">
        <v>0</v>
      </c>
      <c r="E15" s="38">
        <v>0</v>
      </c>
      <c r="F15" s="38">
        <v>0</v>
      </c>
      <c r="G15" s="38">
        <v>0</v>
      </c>
      <c r="H15" s="38">
        <v>0</v>
      </c>
      <c r="I15" s="38">
        <f t="shared" ref="I15:I25" si="0">SUM(B15:H15)</f>
        <v>104720</v>
      </c>
      <c r="K15" s="4"/>
    </row>
    <row r="16" spans="1:12" x14ac:dyDescent="0.25">
      <c r="A16" s="38" t="s">
        <v>48</v>
      </c>
      <c r="B16" s="38">
        <v>75280</v>
      </c>
      <c r="C16" s="38">
        <v>0</v>
      </c>
      <c r="D16" s="38">
        <v>0</v>
      </c>
      <c r="E16" s="38">
        <v>0</v>
      </c>
      <c r="F16" s="38">
        <v>0</v>
      </c>
      <c r="G16" s="38">
        <v>0</v>
      </c>
      <c r="H16" s="38">
        <v>0</v>
      </c>
      <c r="I16" s="38">
        <f t="shared" si="0"/>
        <v>75280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180000</v>
      </c>
      <c r="C20" s="37">
        <f t="shared" si="1"/>
        <v>0</v>
      </c>
      <c r="D20" s="37">
        <f t="shared" si="1"/>
        <v>0</v>
      </c>
      <c r="E20" s="37">
        <f t="shared" si="1"/>
        <v>0</v>
      </c>
      <c r="F20" s="37">
        <f t="shared" si="1"/>
        <v>0</v>
      </c>
      <c r="G20" s="37">
        <f t="shared" si="1"/>
        <v>0</v>
      </c>
      <c r="H20" s="37">
        <f t="shared" si="1"/>
        <v>0</v>
      </c>
      <c r="I20" s="37">
        <f t="shared" si="0"/>
        <v>180000</v>
      </c>
    </row>
    <row r="21" spans="1:12" ht="15" customHeight="1" x14ac:dyDescent="0.25">
      <c r="A21" s="38" t="s">
        <v>16</v>
      </c>
      <c r="B21" s="38">
        <v>0</v>
      </c>
      <c r="C21" s="38">
        <v>0</v>
      </c>
      <c r="D21" s="38">
        <v>0</v>
      </c>
      <c r="E21" s="38">
        <v>0</v>
      </c>
      <c r="F21" s="38">
        <v>0</v>
      </c>
      <c r="G21" s="38">
        <v>0</v>
      </c>
      <c r="H21" s="38">
        <v>0</v>
      </c>
      <c r="I21" s="38">
        <f t="shared" si="0"/>
        <v>0</v>
      </c>
    </row>
    <row r="22" spans="1:12" x14ac:dyDescent="0.25">
      <c r="A22" s="38" t="s">
        <v>13</v>
      </c>
      <c r="B22" s="38">
        <f>11334-2259</f>
        <v>9075</v>
      </c>
      <c r="C22" s="38">
        <f>20000-Table1443[[#This Row],[All Prior Fiscal Years]]</f>
        <v>10925</v>
      </c>
      <c r="D22" s="38">
        <v>0</v>
      </c>
      <c r="E22" s="38">
        <v>0</v>
      </c>
      <c r="F22" s="38">
        <v>0</v>
      </c>
      <c r="G22" s="38">
        <v>0</v>
      </c>
      <c r="H22" s="38">
        <v>0</v>
      </c>
      <c r="I22" s="38">
        <f t="shared" si="0"/>
        <v>20000</v>
      </c>
    </row>
    <row r="23" spans="1:12" x14ac:dyDescent="0.25">
      <c r="A23" s="38" t="s">
        <v>14</v>
      </c>
      <c r="B23" s="38">
        <v>0</v>
      </c>
      <c r="C23" s="38"/>
      <c r="D23" s="38">
        <f>I20-I22</f>
        <v>160000</v>
      </c>
      <c r="E23" s="38">
        <v>0</v>
      </c>
      <c r="F23" s="38">
        <v>0</v>
      </c>
      <c r="G23" s="38">
        <v>0</v>
      </c>
      <c r="H23" s="38">
        <v>0</v>
      </c>
      <c r="I23" s="38">
        <f t="shared" si="0"/>
        <v>160000</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9075</v>
      </c>
      <c r="C25" s="37">
        <f t="shared" si="2"/>
        <v>10925</v>
      </c>
      <c r="D25" s="37">
        <f t="shared" si="2"/>
        <v>160000</v>
      </c>
      <c r="E25" s="37">
        <f t="shared" si="2"/>
        <v>0</v>
      </c>
      <c r="F25" s="37">
        <f t="shared" si="2"/>
        <v>0</v>
      </c>
      <c r="G25" s="37">
        <f t="shared" si="2"/>
        <v>0</v>
      </c>
      <c r="H25" s="37">
        <f t="shared" si="2"/>
        <v>0</v>
      </c>
      <c r="I25" s="37">
        <f t="shared" si="0"/>
        <v>180000</v>
      </c>
    </row>
    <row r="26" spans="1:12" x14ac:dyDescent="0.25">
      <c r="A26" s="8"/>
      <c r="B26" s="8"/>
      <c r="C26" s="8"/>
      <c r="D26" s="8"/>
      <c r="E26" s="8"/>
      <c r="F26" s="9"/>
      <c r="G26" s="9"/>
      <c r="H26" s="2"/>
      <c r="I26" s="1"/>
    </row>
    <row r="27" spans="1:12" x14ac:dyDescent="0.25">
      <c r="A27" s="8"/>
      <c r="B27" s="8"/>
      <c r="C27" s="29"/>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28"/>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59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L50"/>
  <sheetViews>
    <sheetView view="pageBreakPreview" zoomScaleNormal="100" zoomScaleSheetLayoutView="100" workbookViewId="0">
      <selection activeCell="A16" sqref="A16"/>
    </sheetView>
  </sheetViews>
  <sheetFormatPr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D1" s="16"/>
      <c r="F1" s="16"/>
      <c r="G1" s="16"/>
      <c r="H1" s="16"/>
      <c r="I1" s="16"/>
    </row>
    <row r="2" spans="1:12" ht="15.75" x14ac:dyDescent="0.25">
      <c r="A2" s="20" t="s">
        <v>281</v>
      </c>
      <c r="B2" s="6"/>
      <c r="C2" s="6"/>
      <c r="D2" s="6"/>
      <c r="F2" s="17"/>
      <c r="G2" s="17"/>
      <c r="H2" s="17"/>
      <c r="I2" s="17"/>
    </row>
    <row r="3" spans="1:12" ht="15.75" x14ac:dyDescent="0.25">
      <c r="A3" s="20" t="s">
        <v>348</v>
      </c>
      <c r="B3" s="3"/>
      <c r="C3" s="3"/>
      <c r="D3" s="3"/>
      <c r="E3" s="3"/>
      <c r="F3" s="17"/>
      <c r="G3" s="17"/>
      <c r="H3" s="17"/>
      <c r="I3" s="17"/>
    </row>
    <row r="4" spans="1:12" x14ac:dyDescent="0.25">
      <c r="A4" s="3" t="s">
        <v>50</v>
      </c>
      <c r="B4" s="3"/>
      <c r="C4" s="3"/>
      <c r="D4" s="3"/>
      <c r="E4" s="3"/>
      <c r="F4" s="17"/>
      <c r="G4" s="17"/>
      <c r="H4" s="17"/>
      <c r="I4" s="17"/>
    </row>
    <row r="5" spans="1:12" x14ac:dyDescent="0.25">
      <c r="A5" s="3" t="s">
        <v>179</v>
      </c>
      <c r="B5" s="3"/>
      <c r="C5" s="3"/>
      <c r="D5" s="3"/>
      <c r="E5" s="3"/>
      <c r="F5" s="17"/>
      <c r="G5" s="17"/>
      <c r="H5" s="17"/>
      <c r="I5" s="17"/>
    </row>
    <row r="6" spans="1:12" x14ac:dyDescent="0.25">
      <c r="A6" s="3" t="s">
        <v>182</v>
      </c>
      <c r="B6" s="3"/>
      <c r="C6" s="3"/>
      <c r="D6" s="3"/>
      <c r="E6" s="3"/>
      <c r="F6" s="17"/>
      <c r="G6" s="17"/>
      <c r="H6" s="17"/>
      <c r="I6" s="17"/>
    </row>
    <row r="7" spans="1:12" x14ac:dyDescent="0.25">
      <c r="A7" s="7" t="s">
        <v>9</v>
      </c>
      <c r="B7" s="6"/>
      <c r="C7" s="3"/>
      <c r="D7" s="3"/>
      <c r="E7" s="3"/>
      <c r="F7" s="17"/>
      <c r="G7" s="17"/>
      <c r="H7" s="17"/>
      <c r="I7" s="17"/>
    </row>
    <row r="8" spans="1:12" x14ac:dyDescent="0.25">
      <c r="A8" s="51" t="s">
        <v>243</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21"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105512</v>
      </c>
      <c r="C15" s="38">
        <v>0</v>
      </c>
      <c r="D15" s="38">
        <v>0</v>
      </c>
      <c r="E15" s="38">
        <v>0</v>
      </c>
      <c r="F15" s="38">
        <v>0</v>
      </c>
      <c r="G15" s="38">
        <v>0</v>
      </c>
      <c r="H15" s="38">
        <v>0</v>
      </c>
      <c r="I15" s="38">
        <f t="shared" ref="I15:I25" si="0">SUM(B15:H15)</f>
        <v>105512</v>
      </c>
      <c r="K15" s="4"/>
    </row>
    <row r="16" spans="1:12" x14ac:dyDescent="0.25">
      <c r="A16" s="50" t="s">
        <v>48</v>
      </c>
      <c r="B16" s="38">
        <v>0</v>
      </c>
      <c r="C16" s="38">
        <v>0</v>
      </c>
      <c r="D16" s="38">
        <v>0</v>
      </c>
      <c r="E16" s="38">
        <v>0</v>
      </c>
      <c r="F16" s="38">
        <v>0</v>
      </c>
      <c r="G16" s="38">
        <v>0</v>
      </c>
      <c r="H16" s="38">
        <v>0</v>
      </c>
      <c r="I16" s="38">
        <f t="shared" si="0"/>
        <v>0</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105512</v>
      </c>
      <c r="C20" s="37">
        <f t="shared" si="1"/>
        <v>0</v>
      </c>
      <c r="D20" s="37">
        <f t="shared" si="1"/>
        <v>0</v>
      </c>
      <c r="E20" s="37">
        <f t="shared" si="1"/>
        <v>0</v>
      </c>
      <c r="F20" s="37">
        <f t="shared" si="1"/>
        <v>0</v>
      </c>
      <c r="G20" s="37">
        <f t="shared" si="1"/>
        <v>0</v>
      </c>
      <c r="H20" s="37">
        <f t="shared" si="1"/>
        <v>0</v>
      </c>
      <c r="I20" s="37">
        <f t="shared" si="0"/>
        <v>105512</v>
      </c>
    </row>
    <row r="21" spans="1:12" ht="15" customHeight="1" x14ac:dyDescent="0.25">
      <c r="A21" s="38" t="s">
        <v>16</v>
      </c>
      <c r="B21" s="38">
        <v>0</v>
      </c>
      <c r="C21" s="38">
        <v>0</v>
      </c>
      <c r="D21" s="38">
        <v>0</v>
      </c>
      <c r="E21" s="38">
        <v>0</v>
      </c>
      <c r="F21" s="38">
        <v>0</v>
      </c>
      <c r="G21" s="38">
        <v>0</v>
      </c>
      <c r="H21" s="38">
        <v>0</v>
      </c>
      <c r="I21" s="38">
        <f t="shared" si="0"/>
        <v>0</v>
      </c>
    </row>
    <row r="22" spans="1:12" x14ac:dyDescent="0.25">
      <c r="A22" s="38" t="s">
        <v>13</v>
      </c>
      <c r="B22" s="38">
        <v>17173</v>
      </c>
      <c r="C22" s="38">
        <f>(24290+4975)-Table1444[[#This Row],[All Prior Fiscal Years]]</f>
        <v>12092</v>
      </c>
      <c r="D22" s="38">
        <v>0</v>
      </c>
      <c r="E22" s="38">
        <v>0</v>
      </c>
      <c r="F22" s="38">
        <v>0</v>
      </c>
      <c r="G22" s="38">
        <v>0</v>
      </c>
      <c r="H22" s="38">
        <v>0</v>
      </c>
      <c r="I22" s="38">
        <f t="shared" si="0"/>
        <v>29265</v>
      </c>
    </row>
    <row r="23" spans="1:12" x14ac:dyDescent="0.25">
      <c r="A23" s="38" t="s">
        <v>14</v>
      </c>
      <c r="B23" s="38">
        <v>0</v>
      </c>
      <c r="C23" s="38"/>
      <c r="D23" s="38">
        <f>I20-I22</f>
        <v>76247</v>
      </c>
      <c r="E23" s="38">
        <v>0</v>
      </c>
      <c r="F23" s="38">
        <v>0</v>
      </c>
      <c r="G23" s="38">
        <v>0</v>
      </c>
      <c r="H23" s="38">
        <v>0</v>
      </c>
      <c r="I23" s="38">
        <f t="shared" si="0"/>
        <v>76247</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17173</v>
      </c>
      <c r="C25" s="37">
        <f t="shared" si="2"/>
        <v>12092</v>
      </c>
      <c r="D25" s="37">
        <f t="shared" si="2"/>
        <v>76247</v>
      </c>
      <c r="E25" s="37">
        <f t="shared" si="2"/>
        <v>0</v>
      </c>
      <c r="F25" s="37">
        <f t="shared" si="2"/>
        <v>0</v>
      </c>
      <c r="G25" s="37">
        <f t="shared" si="2"/>
        <v>0</v>
      </c>
      <c r="H25" s="37">
        <f t="shared" si="2"/>
        <v>0</v>
      </c>
      <c r="I25" s="37">
        <f t="shared" si="0"/>
        <v>105512</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0"/>
      <c r="D28" s="11"/>
      <c r="E28" s="3"/>
      <c r="F28" s="3"/>
      <c r="G28" s="3"/>
      <c r="H28" s="3"/>
      <c r="I28" s="3"/>
    </row>
    <row r="29" spans="1:12" ht="28.9" customHeight="1" x14ac:dyDescent="0.25">
      <c r="A29" s="18"/>
      <c r="B29" s="18"/>
      <c r="C29" s="28"/>
      <c r="D29" s="10"/>
      <c r="E29" s="10"/>
      <c r="F29" s="10"/>
      <c r="G29" s="10"/>
      <c r="H29" s="10"/>
      <c r="I29" s="13"/>
    </row>
    <row r="30" spans="1:12" ht="13.5" customHeight="1" x14ac:dyDescent="0.25">
      <c r="A30" s="19"/>
      <c r="B30" s="19"/>
      <c r="C30" s="25"/>
      <c r="D30" s="25"/>
      <c r="E30" s="25"/>
      <c r="F30" s="25"/>
      <c r="G30" s="25"/>
      <c r="H30" s="25"/>
      <c r="I30" s="25"/>
    </row>
    <row r="31" spans="1:12" ht="13.5" customHeight="1" x14ac:dyDescent="0.25">
      <c r="A31" s="19"/>
      <c r="B31" s="19"/>
      <c r="C31" s="25"/>
      <c r="D31" s="25"/>
      <c r="E31" s="25"/>
      <c r="F31" s="25"/>
      <c r="G31" s="25"/>
      <c r="H31" s="25"/>
      <c r="I31" s="25"/>
    </row>
    <row r="32" spans="1:12" ht="13.5" customHeight="1" x14ac:dyDescent="0.25">
      <c r="A32" s="19"/>
      <c r="B32" s="19"/>
      <c r="C32" s="25"/>
      <c r="D32" s="25"/>
      <c r="E32" s="25"/>
      <c r="F32" s="25"/>
      <c r="G32" s="25"/>
      <c r="H32" s="25"/>
      <c r="I32" s="25"/>
    </row>
    <row r="33" spans="1:9" ht="13.5" customHeight="1" x14ac:dyDescent="0.25">
      <c r="A33" s="19"/>
      <c r="B33" s="19"/>
      <c r="C33" s="25"/>
      <c r="D33" s="25"/>
      <c r="E33" s="25"/>
      <c r="F33" s="25"/>
      <c r="G33" s="25"/>
      <c r="H33" s="25"/>
      <c r="I33" s="25"/>
    </row>
    <row r="34" spans="1:9" ht="13.5" customHeight="1" x14ac:dyDescent="0.25">
      <c r="A34" s="19"/>
      <c r="B34" s="19"/>
      <c r="C34" s="25"/>
      <c r="D34" s="25"/>
      <c r="E34" s="25"/>
      <c r="F34" s="25"/>
      <c r="G34" s="25"/>
      <c r="H34" s="25"/>
      <c r="I34" s="25"/>
    </row>
    <row r="35" spans="1:9" ht="13.5" customHeight="1" x14ac:dyDescent="0.25">
      <c r="A35" s="14"/>
      <c r="B35" s="14"/>
      <c r="C35" s="25"/>
      <c r="D35" s="25"/>
      <c r="E35" s="25"/>
      <c r="F35" s="25"/>
      <c r="G35" s="25"/>
      <c r="H35" s="25"/>
      <c r="I35" s="25"/>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5"/>
      <c r="D38" s="25"/>
      <c r="E38" s="25"/>
      <c r="F38" s="25"/>
      <c r="G38" s="25"/>
      <c r="H38" s="25"/>
      <c r="I38" s="25"/>
    </row>
    <row r="39" spans="1:9" ht="13.5" customHeight="1" x14ac:dyDescent="0.25">
      <c r="A39" s="19"/>
      <c r="B39" s="19"/>
      <c r="C39" s="25"/>
      <c r="D39" s="25"/>
      <c r="E39" s="25"/>
      <c r="F39" s="25"/>
      <c r="G39" s="25"/>
      <c r="H39" s="25"/>
      <c r="I39" s="25"/>
    </row>
    <row r="40" spans="1:9" ht="13.5" customHeight="1" x14ac:dyDescent="0.25">
      <c r="A40" s="25"/>
      <c r="B40" s="25"/>
      <c r="C40" s="25"/>
      <c r="D40" s="25"/>
      <c r="E40" s="25"/>
      <c r="F40" s="25"/>
      <c r="G40" s="25"/>
      <c r="H40" s="25"/>
      <c r="I40" s="25"/>
    </row>
    <row r="41" spans="1:9" ht="13.5" customHeight="1" x14ac:dyDescent="0.25">
      <c r="A41" s="25"/>
      <c r="B41" s="25"/>
      <c r="C41" s="25"/>
      <c r="D41" s="25"/>
      <c r="E41" s="25"/>
      <c r="F41" s="25"/>
      <c r="G41" s="25"/>
      <c r="H41" s="25"/>
      <c r="I41" s="25"/>
    </row>
    <row r="42" spans="1:9" ht="13.5" customHeight="1" x14ac:dyDescent="0.25">
      <c r="A42" s="25"/>
      <c r="B42" s="25"/>
      <c r="C42" s="25"/>
      <c r="D42" s="25"/>
      <c r="E42" s="25"/>
      <c r="F42" s="25"/>
      <c r="G42" s="25"/>
      <c r="H42" s="25"/>
      <c r="I42" s="25"/>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5"/>
      <c r="E45" s="25"/>
      <c r="F45" s="25"/>
      <c r="G45" s="25"/>
      <c r="H45" s="25"/>
      <c r="I45" s="25"/>
    </row>
    <row r="46" spans="1:9" ht="13.5" customHeight="1" x14ac:dyDescent="0.25">
      <c r="A46" s="19"/>
      <c r="B46" s="19"/>
      <c r="C46" s="19"/>
      <c r="D46" s="25"/>
      <c r="E46" s="25"/>
      <c r="F46" s="25"/>
      <c r="G46" s="25"/>
      <c r="H46" s="25"/>
      <c r="I46" s="25"/>
    </row>
    <row r="47" spans="1:9" ht="13.5" customHeight="1" x14ac:dyDescent="0.25">
      <c r="A47" s="19"/>
      <c r="B47" s="19"/>
      <c r="C47" s="19"/>
      <c r="D47" s="25"/>
      <c r="E47" s="25"/>
      <c r="F47" s="25"/>
      <c r="G47" s="25"/>
      <c r="H47" s="25"/>
      <c r="I47" s="25"/>
    </row>
    <row r="48" spans="1:9" ht="13.5" customHeight="1" x14ac:dyDescent="0.25">
      <c r="A48" s="52"/>
      <c r="B48" s="52"/>
      <c r="C48" s="52"/>
      <c r="D48" s="25"/>
      <c r="E48" s="25"/>
      <c r="F48" s="25"/>
      <c r="G48" s="25"/>
      <c r="H48" s="25"/>
      <c r="I48" s="25"/>
    </row>
    <row r="49" spans="1:9" ht="13.5" customHeight="1" x14ac:dyDescent="0.25">
      <c r="A49" s="52"/>
      <c r="B49" s="52"/>
      <c r="C49" s="52"/>
      <c r="D49" s="25"/>
      <c r="E49" s="25"/>
      <c r="F49" s="25"/>
      <c r="G49" s="25"/>
      <c r="H49" s="25"/>
      <c r="I49" s="25"/>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5A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L50"/>
  <sheetViews>
    <sheetView view="pageBreakPreview" zoomScaleNormal="100" zoomScaleSheetLayoutView="100" workbookViewId="0">
      <selection activeCell="A8" sqref="A8:I12"/>
    </sheetView>
  </sheetViews>
  <sheetFormatPr defaultRowHeight="15" x14ac:dyDescent="0.25"/>
  <cols>
    <col min="1" max="1" width="27.85546875" style="12" customWidth="1"/>
    <col min="2" max="2" width="12.7109375" style="12" customWidth="1"/>
    <col min="3" max="3" width="12" style="12" customWidth="1"/>
    <col min="4" max="4" width="11.5703125" style="12" bestFit="1"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281</v>
      </c>
      <c r="B2" s="6"/>
      <c r="C2" s="6"/>
      <c r="E2" s="6"/>
      <c r="F2" s="17"/>
      <c r="G2" s="17"/>
      <c r="H2" s="17"/>
      <c r="I2" s="17"/>
    </row>
    <row r="3" spans="1:12" ht="15.75" x14ac:dyDescent="0.25">
      <c r="A3" s="20" t="s">
        <v>349</v>
      </c>
      <c r="B3" s="3"/>
      <c r="C3" s="3"/>
      <c r="D3" s="3"/>
      <c r="E3" s="3"/>
      <c r="F3" s="17"/>
      <c r="G3" s="17"/>
      <c r="H3" s="17"/>
      <c r="I3" s="17"/>
    </row>
    <row r="4" spans="1:12" x14ac:dyDescent="0.25">
      <c r="A4" s="3" t="s">
        <v>68</v>
      </c>
      <c r="B4" s="3"/>
      <c r="C4" s="3"/>
      <c r="D4" s="3"/>
      <c r="E4" s="3"/>
      <c r="F4" s="17"/>
      <c r="G4" s="17"/>
      <c r="H4" s="17"/>
      <c r="I4" s="17"/>
    </row>
    <row r="5" spans="1:12" x14ac:dyDescent="0.25">
      <c r="A5" s="3" t="s">
        <v>183</v>
      </c>
      <c r="B5" s="3"/>
      <c r="C5" s="3"/>
      <c r="D5" s="3"/>
      <c r="E5" s="3"/>
      <c r="F5" s="17"/>
      <c r="G5" s="17"/>
      <c r="H5" s="17"/>
      <c r="I5" s="17"/>
    </row>
    <row r="6" spans="1:12" x14ac:dyDescent="0.25">
      <c r="A6" s="3" t="s">
        <v>184</v>
      </c>
      <c r="B6" s="3"/>
      <c r="C6" s="3"/>
      <c r="D6" s="3"/>
      <c r="E6" s="3"/>
      <c r="F6" s="17"/>
      <c r="G6" s="17"/>
      <c r="H6" s="17"/>
      <c r="I6" s="17"/>
    </row>
    <row r="7" spans="1:12" x14ac:dyDescent="0.25">
      <c r="A7" s="7" t="s">
        <v>9</v>
      </c>
      <c r="B7" s="6"/>
      <c r="C7" s="3"/>
      <c r="D7" s="3"/>
      <c r="E7" s="3"/>
      <c r="F7" s="17"/>
      <c r="G7" s="17"/>
      <c r="H7" s="17"/>
      <c r="I7" s="17"/>
    </row>
    <row r="8" spans="1:12" x14ac:dyDescent="0.25">
      <c r="A8" s="51" t="s">
        <v>252</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21"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ht="15" customHeight="1" x14ac:dyDescent="0.25">
      <c r="A15" s="38" t="s">
        <v>23</v>
      </c>
      <c r="B15" s="38">
        <v>367488</v>
      </c>
      <c r="C15" s="38">
        <v>0</v>
      </c>
      <c r="D15" s="38">
        <v>0</v>
      </c>
      <c r="E15" s="38">
        <v>0</v>
      </c>
      <c r="F15" s="38">
        <v>0</v>
      </c>
      <c r="G15" s="38">
        <v>0</v>
      </c>
      <c r="H15" s="38">
        <v>0</v>
      </c>
      <c r="I15" s="38">
        <f t="shared" ref="I15:I25" si="0">SUM(B15:H15)</f>
        <v>367488</v>
      </c>
      <c r="K15" s="4"/>
    </row>
    <row r="16" spans="1:12" x14ac:dyDescent="0.25">
      <c r="A16" s="38" t="s">
        <v>48</v>
      </c>
      <c r="B16" s="38">
        <v>900000</v>
      </c>
      <c r="C16" s="38">
        <v>168308</v>
      </c>
      <c r="D16" s="38">
        <v>650000</v>
      </c>
      <c r="E16" s="38">
        <v>0</v>
      </c>
      <c r="F16" s="38">
        <v>0</v>
      </c>
      <c r="G16" s="38">
        <v>0</v>
      </c>
      <c r="H16" s="38">
        <v>0</v>
      </c>
      <c r="I16" s="38">
        <f t="shared" si="0"/>
        <v>1718308</v>
      </c>
      <c r="K16" s="4" t="e">
        <f>#REF!-#REF!</f>
        <v>#REF!</v>
      </c>
      <c r="L16" t="s">
        <v>7</v>
      </c>
    </row>
    <row r="17" spans="1:12" x14ac:dyDescent="0.25">
      <c r="A17" s="38" t="s">
        <v>3</v>
      </c>
      <c r="B17" s="38">
        <v>0</v>
      </c>
      <c r="C17" s="38">
        <v>0</v>
      </c>
      <c r="D17" s="38">
        <v>0</v>
      </c>
      <c r="E17" s="38">
        <v>0</v>
      </c>
      <c r="F17" s="38">
        <v>0</v>
      </c>
      <c r="G17" s="38">
        <v>0</v>
      </c>
      <c r="H17" s="38">
        <v>0</v>
      </c>
      <c r="I17" s="38">
        <f t="shared" si="0"/>
        <v>0</v>
      </c>
      <c r="K17" s="4" t="e">
        <f>#REF!-#REF!</f>
        <v>#REF!</v>
      </c>
      <c r="L17" t="s">
        <v>6</v>
      </c>
    </row>
    <row r="18" spans="1:12" x14ac:dyDescent="0.25">
      <c r="A18" s="38" t="s">
        <v>11</v>
      </c>
      <c r="B18" s="38">
        <v>0</v>
      </c>
      <c r="C18" s="38">
        <v>0</v>
      </c>
      <c r="D18" s="38">
        <v>0</v>
      </c>
      <c r="E18" s="38">
        <v>0</v>
      </c>
      <c r="F18" s="38">
        <v>0</v>
      </c>
      <c r="G18" s="38">
        <v>0</v>
      </c>
      <c r="H18" s="38">
        <v>0</v>
      </c>
      <c r="I18" s="38">
        <f t="shared" si="0"/>
        <v>0</v>
      </c>
      <c r="K18" s="4" t="e">
        <f>#REF!-#REF!</f>
        <v>#REF!</v>
      </c>
      <c r="L18" t="s">
        <v>5</v>
      </c>
    </row>
    <row r="19" spans="1:12" x14ac:dyDescent="0.25">
      <c r="A19" s="38" t="s">
        <v>12</v>
      </c>
      <c r="B19" s="38">
        <v>0</v>
      </c>
      <c r="C19" s="38">
        <v>0</v>
      </c>
      <c r="D19" s="38">
        <v>0</v>
      </c>
      <c r="E19" s="38">
        <v>0</v>
      </c>
      <c r="F19" s="38">
        <v>0</v>
      </c>
      <c r="G19" s="38">
        <v>0</v>
      </c>
      <c r="H19" s="38">
        <v>0</v>
      </c>
      <c r="I19" s="38">
        <f t="shared" si="0"/>
        <v>0</v>
      </c>
    </row>
    <row r="20" spans="1:12" s="35" customFormat="1" ht="15" customHeight="1" x14ac:dyDescent="0.25">
      <c r="A20" s="36" t="s">
        <v>2</v>
      </c>
      <c r="B20" s="37">
        <f t="shared" ref="B20:H20" si="1">SUM(B15:B19)</f>
        <v>1267488</v>
      </c>
      <c r="C20" s="37">
        <f t="shared" si="1"/>
        <v>168308</v>
      </c>
      <c r="D20" s="37">
        <f t="shared" si="1"/>
        <v>650000</v>
      </c>
      <c r="E20" s="37">
        <f t="shared" si="1"/>
        <v>0</v>
      </c>
      <c r="F20" s="37">
        <f t="shared" si="1"/>
        <v>0</v>
      </c>
      <c r="G20" s="37">
        <f t="shared" si="1"/>
        <v>0</v>
      </c>
      <c r="H20" s="37">
        <f t="shared" si="1"/>
        <v>0</v>
      </c>
      <c r="I20" s="37">
        <f t="shared" si="0"/>
        <v>2085796</v>
      </c>
    </row>
    <row r="21" spans="1:12" ht="15" customHeight="1" x14ac:dyDescent="0.25">
      <c r="A21" s="38" t="s">
        <v>16</v>
      </c>
      <c r="B21" s="38">
        <v>850000</v>
      </c>
      <c r="C21" s="38">
        <v>10000</v>
      </c>
      <c r="D21" s="38">
        <v>0</v>
      </c>
      <c r="E21" s="38">
        <v>0</v>
      </c>
      <c r="F21" s="38">
        <v>0</v>
      </c>
      <c r="G21" s="38">
        <v>0</v>
      </c>
      <c r="H21" s="38">
        <v>0</v>
      </c>
      <c r="I21" s="38">
        <f t="shared" si="0"/>
        <v>860000</v>
      </c>
    </row>
    <row r="22" spans="1:12" x14ac:dyDescent="0.25">
      <c r="A22" s="38" t="s">
        <v>13</v>
      </c>
      <c r="B22" s="38">
        <v>175</v>
      </c>
      <c r="C22" s="38">
        <v>48308</v>
      </c>
      <c r="D22" s="38">
        <v>110000</v>
      </c>
      <c r="E22" s="38">
        <v>0</v>
      </c>
      <c r="F22" s="38">
        <v>0</v>
      </c>
      <c r="G22" s="38">
        <v>0</v>
      </c>
      <c r="H22" s="38">
        <v>0</v>
      </c>
      <c r="I22" s="38">
        <f t="shared" si="0"/>
        <v>158483</v>
      </c>
    </row>
    <row r="23" spans="1:12" x14ac:dyDescent="0.25">
      <c r="A23" s="38" t="s">
        <v>14</v>
      </c>
      <c r="B23" s="38">
        <v>0</v>
      </c>
      <c r="C23" s="38">
        <v>0</v>
      </c>
      <c r="D23" s="38">
        <v>1067313</v>
      </c>
      <c r="E23" s="38">
        <v>0</v>
      </c>
      <c r="F23" s="38">
        <v>0</v>
      </c>
      <c r="G23" s="38">
        <v>0</v>
      </c>
      <c r="H23" s="38">
        <v>0</v>
      </c>
      <c r="I23" s="38">
        <f t="shared" si="0"/>
        <v>1067313</v>
      </c>
    </row>
    <row r="24" spans="1:12" x14ac:dyDescent="0.25">
      <c r="A24" s="38" t="s">
        <v>15</v>
      </c>
      <c r="B24" s="38">
        <v>0</v>
      </c>
      <c r="C24" s="38">
        <v>0</v>
      </c>
      <c r="D24" s="38">
        <v>0</v>
      </c>
      <c r="E24" s="38">
        <v>0</v>
      </c>
      <c r="F24" s="38">
        <v>0</v>
      </c>
      <c r="G24" s="38">
        <v>0</v>
      </c>
      <c r="H24" s="38">
        <v>0</v>
      </c>
      <c r="I24" s="38">
        <f t="shared" si="0"/>
        <v>0</v>
      </c>
    </row>
    <row r="25" spans="1:12" s="35" customFormat="1" x14ac:dyDescent="0.25">
      <c r="A25" s="36" t="s">
        <v>0</v>
      </c>
      <c r="B25" s="37">
        <f t="shared" ref="B25:H25" si="2">SUM(B21:B24)</f>
        <v>850175</v>
      </c>
      <c r="C25" s="37">
        <f t="shared" si="2"/>
        <v>58308</v>
      </c>
      <c r="D25" s="37">
        <f t="shared" si="2"/>
        <v>1177313</v>
      </c>
      <c r="E25" s="37">
        <f t="shared" si="2"/>
        <v>0</v>
      </c>
      <c r="F25" s="37">
        <f t="shared" si="2"/>
        <v>0</v>
      </c>
      <c r="G25" s="37">
        <f t="shared" si="2"/>
        <v>0</v>
      </c>
      <c r="H25" s="37">
        <f t="shared" si="2"/>
        <v>0</v>
      </c>
      <c r="I25" s="37">
        <f t="shared" si="0"/>
        <v>2085796</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8"/>
      <c r="B29" s="18"/>
      <c r="C29" s="10"/>
      <c r="D29" s="10"/>
      <c r="E29" s="10"/>
      <c r="F29" s="10"/>
      <c r="G29" s="10"/>
      <c r="H29" s="10"/>
      <c r="I29" s="13"/>
    </row>
    <row r="30" spans="1:12" ht="13.5" customHeight="1" x14ac:dyDescent="0.25">
      <c r="A30" s="19"/>
      <c r="B30" s="19"/>
      <c r="C30" s="26"/>
      <c r="D30" s="26"/>
      <c r="E30" s="26"/>
      <c r="F30" s="26"/>
      <c r="G30" s="26"/>
      <c r="H30" s="26"/>
      <c r="I30" s="26"/>
    </row>
    <row r="31" spans="1:12" ht="13.5" customHeight="1" x14ac:dyDescent="0.25">
      <c r="A31" s="19"/>
      <c r="B31" s="19"/>
      <c r="C31" s="26"/>
      <c r="D31" s="26"/>
      <c r="E31" s="26"/>
      <c r="F31" s="26"/>
      <c r="G31" s="26"/>
      <c r="H31" s="26"/>
      <c r="I31" s="26"/>
    </row>
    <row r="32" spans="1:12" ht="13.5" customHeight="1" x14ac:dyDescent="0.25">
      <c r="A32" s="19"/>
      <c r="B32" s="19"/>
      <c r="C32" s="26"/>
      <c r="D32" s="26"/>
      <c r="E32" s="26"/>
      <c r="F32" s="26"/>
      <c r="G32" s="26"/>
      <c r="H32" s="26"/>
      <c r="I32" s="26"/>
    </row>
    <row r="33" spans="1:9" ht="13.5" customHeight="1" x14ac:dyDescent="0.25">
      <c r="A33" s="19"/>
      <c r="B33" s="19"/>
      <c r="C33" s="26"/>
      <c r="D33" s="26"/>
      <c r="E33" s="26"/>
      <c r="F33" s="26"/>
      <c r="G33" s="26"/>
      <c r="H33" s="26"/>
      <c r="I33" s="26"/>
    </row>
    <row r="34" spans="1:9" ht="13.5" customHeight="1" x14ac:dyDescent="0.25">
      <c r="A34" s="19"/>
      <c r="B34" s="19"/>
      <c r="C34" s="26"/>
      <c r="D34" s="26"/>
      <c r="E34" s="26"/>
      <c r="F34" s="26"/>
      <c r="G34" s="26"/>
      <c r="H34" s="26"/>
      <c r="I34" s="26"/>
    </row>
    <row r="35" spans="1:9" ht="13.5" customHeight="1" x14ac:dyDescent="0.25">
      <c r="A35" s="14"/>
      <c r="B35" s="14"/>
      <c r="C35" s="26"/>
      <c r="D35" s="26"/>
      <c r="E35" s="26"/>
      <c r="F35" s="26"/>
      <c r="G35" s="26"/>
      <c r="H35" s="26"/>
      <c r="I35" s="26"/>
    </row>
    <row r="36" spans="1:9" ht="9.9499999999999993" customHeight="1" x14ac:dyDescent="0.25">
      <c r="A36" s="11"/>
      <c r="B36" s="11"/>
      <c r="C36" s="11"/>
      <c r="D36" s="11"/>
      <c r="E36" s="11"/>
      <c r="F36" s="11"/>
      <c r="G36" s="11"/>
      <c r="H36" s="11"/>
      <c r="I36" s="11"/>
    </row>
    <row r="37" spans="1:9" ht="28.9" customHeight="1" x14ac:dyDescent="0.25">
      <c r="A37" s="18"/>
      <c r="B37" s="18"/>
      <c r="C37" s="15"/>
      <c r="D37" s="15"/>
      <c r="E37" s="10"/>
      <c r="F37" s="10"/>
      <c r="G37" s="10"/>
      <c r="H37" s="10"/>
      <c r="I37" s="13"/>
    </row>
    <row r="38" spans="1:9" ht="13.5" customHeight="1" x14ac:dyDescent="0.25">
      <c r="A38" s="19"/>
      <c r="B38" s="19"/>
      <c r="C38" s="26"/>
      <c r="D38" s="26"/>
      <c r="E38" s="26"/>
      <c r="F38" s="26"/>
      <c r="G38" s="26"/>
      <c r="H38" s="26"/>
      <c r="I38" s="26"/>
    </row>
    <row r="39" spans="1:9" ht="13.5" customHeight="1" x14ac:dyDescent="0.25">
      <c r="A39" s="19"/>
      <c r="B39" s="19"/>
      <c r="C39" s="26"/>
      <c r="D39" s="26"/>
      <c r="E39" s="26"/>
      <c r="F39" s="26"/>
      <c r="G39" s="26"/>
      <c r="H39" s="26"/>
      <c r="I39" s="26"/>
    </row>
    <row r="40" spans="1:9" ht="13.5" customHeight="1" x14ac:dyDescent="0.25">
      <c r="A40" s="26"/>
      <c r="B40" s="26"/>
      <c r="C40" s="26"/>
      <c r="D40" s="26"/>
      <c r="E40" s="26"/>
      <c r="F40" s="26"/>
      <c r="G40" s="26"/>
      <c r="H40" s="26"/>
      <c r="I40" s="26"/>
    </row>
    <row r="41" spans="1:9" ht="13.5" customHeight="1" x14ac:dyDescent="0.25">
      <c r="A41" s="26"/>
      <c r="B41" s="26"/>
      <c r="C41" s="26"/>
      <c r="D41" s="26"/>
      <c r="E41" s="26"/>
      <c r="F41" s="26"/>
      <c r="G41" s="26"/>
      <c r="H41" s="26"/>
      <c r="I41" s="26"/>
    </row>
    <row r="42" spans="1:9" ht="13.5" customHeight="1" x14ac:dyDescent="0.25">
      <c r="A42" s="26"/>
      <c r="B42" s="26"/>
      <c r="C42" s="26"/>
      <c r="D42" s="26"/>
      <c r="E42" s="26"/>
      <c r="F42" s="26"/>
      <c r="G42" s="26"/>
      <c r="H42" s="26"/>
      <c r="I42" s="26"/>
    </row>
    <row r="43" spans="1:9" ht="9.9499999999999993" customHeight="1" x14ac:dyDescent="0.25">
      <c r="A43" s="11"/>
      <c r="B43" s="11"/>
      <c r="C43" s="11"/>
      <c r="D43" s="11"/>
      <c r="E43" s="11"/>
      <c r="F43" s="11"/>
      <c r="G43" s="11"/>
      <c r="H43" s="11"/>
      <c r="I43" s="11"/>
    </row>
    <row r="44" spans="1:9" ht="30" customHeight="1" x14ac:dyDescent="0.25">
      <c r="A44" s="18"/>
      <c r="B44" s="18"/>
      <c r="C44" s="18"/>
      <c r="D44" s="15"/>
      <c r="E44" s="10"/>
      <c r="F44" s="10"/>
      <c r="G44" s="10"/>
      <c r="H44" s="10"/>
      <c r="I44" s="13"/>
    </row>
    <row r="45" spans="1:9" ht="13.5" customHeight="1" x14ac:dyDescent="0.25">
      <c r="A45" s="19"/>
      <c r="B45" s="19"/>
      <c r="C45" s="19"/>
      <c r="D45" s="26"/>
      <c r="E45" s="26"/>
      <c r="F45" s="26"/>
      <c r="G45" s="26"/>
      <c r="H45" s="26"/>
      <c r="I45" s="26"/>
    </row>
    <row r="46" spans="1:9" ht="13.5" customHeight="1" x14ac:dyDescent="0.25">
      <c r="A46" s="19"/>
      <c r="B46" s="19"/>
      <c r="C46" s="19"/>
      <c r="D46" s="26"/>
      <c r="E46" s="26"/>
      <c r="F46" s="26"/>
      <c r="G46" s="26"/>
      <c r="H46" s="26"/>
      <c r="I46" s="26"/>
    </row>
    <row r="47" spans="1:9" ht="13.5" customHeight="1" x14ac:dyDescent="0.25">
      <c r="A47" s="19"/>
      <c r="B47" s="19"/>
      <c r="C47" s="19"/>
      <c r="D47" s="26"/>
      <c r="E47" s="26"/>
      <c r="F47" s="26"/>
      <c r="G47" s="26"/>
      <c r="H47" s="26"/>
      <c r="I47" s="26"/>
    </row>
    <row r="48" spans="1:9" ht="13.5" customHeight="1" x14ac:dyDescent="0.25">
      <c r="A48" s="52"/>
      <c r="B48" s="52"/>
      <c r="C48" s="52"/>
      <c r="D48" s="26"/>
      <c r="E48" s="26"/>
      <c r="F48" s="26"/>
      <c r="G48" s="26"/>
      <c r="H48" s="26"/>
      <c r="I48" s="26"/>
    </row>
    <row r="49" spans="1:9" ht="13.5" customHeight="1" x14ac:dyDescent="0.25">
      <c r="A49" s="52"/>
      <c r="B49" s="52"/>
      <c r="C49" s="52"/>
      <c r="D49" s="26"/>
      <c r="E49" s="26"/>
      <c r="F49" s="26"/>
      <c r="G49" s="26"/>
      <c r="H49" s="26"/>
      <c r="I49" s="26"/>
    </row>
    <row r="50" spans="1:9" x14ac:dyDescent="0.25">
      <c r="A50" s="53"/>
      <c r="B50" s="53"/>
      <c r="C50" s="53"/>
      <c r="D50" s="53"/>
      <c r="E50" s="53"/>
      <c r="F50" s="53"/>
      <c r="G50" s="53"/>
      <c r="H50" s="53"/>
      <c r="I50" s="53"/>
    </row>
  </sheetData>
  <mergeCells count="4">
    <mergeCell ref="A48:C48"/>
    <mergeCell ref="A49:C49"/>
    <mergeCell ref="A50:I50"/>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disablePrompts="1" count="1">
        <x14:dataValidation type="list" showInputMessage="1" showErrorMessage="1" xr:uid="{00000000-0002-0000-5B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L33"/>
  <sheetViews>
    <sheetView view="pageBreakPreview" zoomScaleNormal="100" zoomScaleSheetLayoutView="100" workbookViewId="0">
      <selection activeCell="A16" sqref="A16:XFD16"/>
    </sheetView>
  </sheetViews>
  <sheetFormatPr defaultColWidth="8.85546875"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255</v>
      </c>
      <c r="B2" s="6"/>
      <c r="C2" s="6"/>
      <c r="E2" s="6"/>
      <c r="F2" s="17"/>
      <c r="G2" s="17"/>
      <c r="H2" s="17"/>
      <c r="I2" s="17"/>
    </row>
    <row r="3" spans="1:12" ht="15.75" x14ac:dyDescent="0.25">
      <c r="A3" s="20" t="s">
        <v>350</v>
      </c>
      <c r="B3" s="3"/>
      <c r="C3" s="3"/>
      <c r="D3" s="3"/>
      <c r="E3" s="3"/>
      <c r="F3" s="17"/>
      <c r="G3" s="17"/>
      <c r="H3" s="17"/>
      <c r="I3" s="17"/>
    </row>
    <row r="4" spans="1:12" x14ac:dyDescent="0.25">
      <c r="A4" s="3" t="s">
        <v>245</v>
      </c>
      <c r="B4" s="3"/>
      <c r="C4" s="3"/>
      <c r="D4" s="3"/>
      <c r="E4" s="3"/>
      <c r="F4" s="17"/>
      <c r="G4" s="17"/>
      <c r="H4" s="17"/>
      <c r="I4" s="17"/>
    </row>
    <row r="5" spans="1:12" x14ac:dyDescent="0.25">
      <c r="A5" s="3" t="s">
        <v>185</v>
      </c>
      <c r="B5" s="3"/>
      <c r="C5" s="3"/>
      <c r="D5" s="3"/>
      <c r="E5" s="3"/>
      <c r="F5" s="17"/>
      <c r="G5" s="17"/>
      <c r="H5" s="17"/>
      <c r="I5" s="17"/>
    </row>
    <row r="6" spans="1:12" x14ac:dyDescent="0.25">
      <c r="A6" s="3" t="s">
        <v>186</v>
      </c>
      <c r="B6" s="3"/>
      <c r="C6" s="3"/>
      <c r="D6" s="3"/>
      <c r="E6" s="3"/>
      <c r="F6" s="17"/>
      <c r="G6" s="17"/>
      <c r="H6" s="17"/>
      <c r="I6" s="17"/>
    </row>
    <row r="7" spans="1:12" x14ac:dyDescent="0.25">
      <c r="A7" s="7" t="s">
        <v>9</v>
      </c>
      <c r="B7" s="6"/>
      <c r="C7" s="3"/>
      <c r="D7" s="3"/>
      <c r="E7" s="3"/>
      <c r="F7" s="17"/>
      <c r="G7" s="17"/>
      <c r="H7" s="17"/>
      <c r="I7" s="17"/>
    </row>
    <row r="8" spans="1:12" x14ac:dyDescent="0.25">
      <c r="A8" s="51" t="s">
        <v>244</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18"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x14ac:dyDescent="0.25">
      <c r="A15" s="38" t="s">
        <v>23</v>
      </c>
      <c r="B15" s="38">
        <v>0</v>
      </c>
      <c r="C15" s="38">
        <v>0</v>
      </c>
      <c r="D15" s="38">
        <v>23030</v>
      </c>
      <c r="E15" s="38">
        <v>0</v>
      </c>
      <c r="F15" s="38">
        <v>0</v>
      </c>
      <c r="G15" s="38">
        <v>0</v>
      </c>
      <c r="H15" s="38">
        <v>0</v>
      </c>
      <c r="I15" s="38">
        <f t="shared" ref="I15:I25" si="0">SUM(B15:H15)</f>
        <v>23030</v>
      </c>
      <c r="K15" s="4">
        <f>I20-I25</f>
        <v>0</v>
      </c>
      <c r="L15" t="s">
        <v>7</v>
      </c>
    </row>
    <row r="16" spans="1:12" ht="15" customHeight="1" x14ac:dyDescent="0.25">
      <c r="A16" s="38" t="s">
        <v>60</v>
      </c>
      <c r="B16" s="38">
        <v>65000</v>
      </c>
      <c r="C16" s="38">
        <v>0</v>
      </c>
      <c r="D16" s="38">
        <v>0</v>
      </c>
      <c r="E16" s="38">
        <v>0</v>
      </c>
      <c r="F16" s="38">
        <v>0</v>
      </c>
      <c r="G16" s="38">
        <v>0</v>
      </c>
      <c r="H16" s="38">
        <v>0</v>
      </c>
      <c r="I16" s="38">
        <f>SUM(B16:H16)</f>
        <v>65000</v>
      </c>
      <c r="K16" s="4"/>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35000</v>
      </c>
      <c r="C18" s="38">
        <v>0</v>
      </c>
      <c r="D18" s="38">
        <v>0</v>
      </c>
      <c r="E18" s="38">
        <v>0</v>
      </c>
      <c r="F18" s="38">
        <v>0</v>
      </c>
      <c r="G18" s="38">
        <v>0</v>
      </c>
      <c r="H18" s="38">
        <v>0</v>
      </c>
      <c r="I18" s="38">
        <f t="shared" si="0"/>
        <v>35000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100000</v>
      </c>
      <c r="C20" s="37">
        <f t="shared" si="1"/>
        <v>0</v>
      </c>
      <c r="D20" s="37">
        <f t="shared" si="1"/>
        <v>23030</v>
      </c>
      <c r="E20" s="37">
        <f t="shared" si="1"/>
        <v>0</v>
      </c>
      <c r="F20" s="37">
        <f t="shared" si="1"/>
        <v>0</v>
      </c>
      <c r="G20" s="37">
        <f t="shared" si="1"/>
        <v>0</v>
      </c>
      <c r="H20" s="37">
        <f t="shared" si="1"/>
        <v>0</v>
      </c>
      <c r="I20" s="37">
        <f t="shared" si="0"/>
        <v>123030</v>
      </c>
    </row>
    <row r="21" spans="1:11" ht="15" customHeight="1" x14ac:dyDescent="0.25">
      <c r="A21" s="38" t="s">
        <v>16</v>
      </c>
      <c r="B21" s="38">
        <v>0</v>
      </c>
      <c r="C21" s="38">
        <v>0</v>
      </c>
      <c r="D21" s="38">
        <v>0</v>
      </c>
      <c r="E21" s="38">
        <v>0</v>
      </c>
      <c r="F21" s="38">
        <v>0</v>
      </c>
      <c r="G21" s="38">
        <v>0</v>
      </c>
      <c r="H21" s="38">
        <v>0</v>
      </c>
      <c r="I21" s="38">
        <f t="shared" si="0"/>
        <v>0</v>
      </c>
    </row>
    <row r="22" spans="1:11" x14ac:dyDescent="0.25">
      <c r="A22" s="38" t="s">
        <v>13</v>
      </c>
      <c r="B22" s="38">
        <v>12879</v>
      </c>
      <c r="C22" s="38">
        <v>5573</v>
      </c>
      <c r="D22" s="38">
        <v>0</v>
      </c>
      <c r="E22" s="38">
        <v>0</v>
      </c>
      <c r="F22" s="38">
        <v>0</v>
      </c>
      <c r="G22" s="38">
        <v>0</v>
      </c>
      <c r="H22" s="38">
        <v>0</v>
      </c>
      <c r="I22" s="38">
        <f t="shared" si="0"/>
        <v>18452</v>
      </c>
    </row>
    <row r="23" spans="1:11" x14ac:dyDescent="0.25">
      <c r="A23" s="38" t="s">
        <v>14</v>
      </c>
      <c r="B23" s="38">
        <v>0</v>
      </c>
      <c r="C23" s="38">
        <v>0</v>
      </c>
      <c r="D23" s="38">
        <v>104578</v>
      </c>
      <c r="E23" s="38">
        <v>0</v>
      </c>
      <c r="F23" s="38">
        <v>0</v>
      </c>
      <c r="G23" s="38">
        <v>0</v>
      </c>
      <c r="H23" s="38">
        <v>0</v>
      </c>
      <c r="I23" s="38">
        <f t="shared" si="0"/>
        <v>104578</v>
      </c>
    </row>
    <row r="24" spans="1:11" x14ac:dyDescent="0.25">
      <c r="A24" s="38" t="s">
        <v>15</v>
      </c>
      <c r="B24" s="38">
        <v>0</v>
      </c>
      <c r="C24" s="38">
        <v>0</v>
      </c>
      <c r="D24" s="38">
        <v>0</v>
      </c>
      <c r="E24" s="38">
        <v>0</v>
      </c>
      <c r="F24" s="38">
        <v>0</v>
      </c>
      <c r="G24" s="38">
        <v>0</v>
      </c>
      <c r="H24" s="38">
        <v>0</v>
      </c>
      <c r="I24" s="38">
        <f t="shared" si="0"/>
        <v>0</v>
      </c>
    </row>
    <row r="25" spans="1:11" s="35" customFormat="1" x14ac:dyDescent="0.25">
      <c r="A25" s="36" t="s">
        <v>0</v>
      </c>
      <c r="B25" s="37">
        <f t="shared" ref="B25:H25" si="2">SUM(B21:B24)</f>
        <v>12879</v>
      </c>
      <c r="C25" s="37">
        <f t="shared" si="2"/>
        <v>5573</v>
      </c>
      <c r="D25" s="37">
        <f t="shared" si="2"/>
        <v>104578</v>
      </c>
      <c r="E25" s="37">
        <f t="shared" si="2"/>
        <v>0</v>
      </c>
      <c r="F25" s="37">
        <f t="shared" si="2"/>
        <v>0</v>
      </c>
      <c r="G25" s="37">
        <f t="shared" si="2"/>
        <v>0</v>
      </c>
      <c r="H25" s="37">
        <f t="shared" si="2"/>
        <v>0</v>
      </c>
      <c r="I25" s="37">
        <f t="shared" si="0"/>
        <v>123030</v>
      </c>
    </row>
    <row r="26" spans="1:11" x14ac:dyDescent="0.25">
      <c r="A26" s="8"/>
      <c r="B26" s="8"/>
      <c r="C26" s="8"/>
      <c r="D26" s="8"/>
      <c r="E26" s="8"/>
      <c r="F26" s="3"/>
      <c r="G26" s="3"/>
      <c r="H26" s="3"/>
      <c r="I26" s="3"/>
    </row>
    <row r="27" spans="1:11" ht="9.9499999999999993" customHeight="1" x14ac:dyDescent="0.25">
      <c r="A27" s="3"/>
      <c r="B27" s="3"/>
      <c r="C27" s="3"/>
      <c r="D27" s="3"/>
      <c r="E27" s="3"/>
      <c r="F27" s="3"/>
      <c r="G27" s="3"/>
      <c r="H27" s="3"/>
      <c r="I27" s="3"/>
    </row>
    <row r="28" spans="1:11" ht="28.9" customHeight="1" x14ac:dyDescent="0.25">
      <c r="A28" s="18"/>
      <c r="B28" s="18"/>
      <c r="C28" s="10"/>
      <c r="D28" s="10"/>
      <c r="E28" s="10"/>
      <c r="F28" s="10"/>
      <c r="G28" s="10"/>
      <c r="H28" s="10"/>
      <c r="I28" s="13"/>
    </row>
    <row r="29" spans="1:11" ht="13.5" customHeight="1" x14ac:dyDescent="0.25">
      <c r="A29" s="19"/>
      <c r="B29" s="19"/>
      <c r="C29" s="34"/>
      <c r="D29" s="34"/>
      <c r="E29" s="34"/>
      <c r="F29" s="34"/>
      <c r="G29" s="34"/>
      <c r="H29" s="34"/>
      <c r="I29" s="34"/>
    </row>
    <row r="30" spans="1:11" ht="13.5" customHeight="1" x14ac:dyDescent="0.25">
      <c r="A30" s="19"/>
      <c r="B30" s="19"/>
      <c r="C30" s="34"/>
      <c r="D30" s="34"/>
      <c r="E30" s="34"/>
      <c r="F30" s="34"/>
      <c r="G30" s="34"/>
      <c r="H30" s="34"/>
      <c r="I30" s="34"/>
    </row>
    <row r="31" spans="1:11" ht="13.5" customHeight="1" x14ac:dyDescent="0.25">
      <c r="A31" s="19"/>
      <c r="B31" s="19"/>
      <c r="C31" s="34"/>
      <c r="D31" s="34"/>
      <c r="E31" s="34"/>
      <c r="F31" s="34"/>
      <c r="G31" s="34"/>
      <c r="H31" s="34"/>
      <c r="I31" s="34"/>
    </row>
    <row r="32" spans="1:11" ht="13.5" customHeight="1" x14ac:dyDescent="0.25">
      <c r="A32" s="19"/>
      <c r="B32" s="19"/>
      <c r="C32" s="34"/>
      <c r="D32" s="34"/>
      <c r="E32" s="34"/>
      <c r="F32" s="34"/>
      <c r="G32" s="34"/>
      <c r="H32" s="34"/>
      <c r="I32" s="34"/>
    </row>
    <row r="33" spans="1:9" ht="13.5" customHeight="1" x14ac:dyDescent="0.25">
      <c r="A33" s="19"/>
      <c r="B33" s="19"/>
      <c r="C33" s="34"/>
      <c r="D33" s="34"/>
      <c r="E33" s="34"/>
      <c r="F33" s="34"/>
      <c r="G33" s="34"/>
      <c r="H33" s="34"/>
      <c r="I33" s="34"/>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5C00-000000000000}">
          <x14:formula1>
            <xm:f>'S:\!BUDGET 2017\!OLD\[FY 17 Budget Utility Services CIP Projects 4.25.16 entry doc - AFTER SORTING.xlsx]DROPDOWN INFO - DO NOT CHANGE'!#REF!</xm:f>
          </x14:formula1>
          <xm:sqref>A29:B30 A32:B33</xm:sqref>
        </x14:dataValidation>
      </x14:dataValidations>
    </ext>
  </extLs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L33"/>
  <sheetViews>
    <sheetView view="pageBreakPreview" zoomScaleNormal="100" zoomScaleSheetLayoutView="100" workbookViewId="0">
      <selection activeCell="P31" sqref="P31"/>
    </sheetView>
  </sheetViews>
  <sheetFormatPr defaultColWidth="8.85546875"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D1" s="16"/>
      <c r="F1" s="16"/>
      <c r="G1" s="16"/>
      <c r="H1" s="16"/>
      <c r="I1" s="16"/>
    </row>
    <row r="2" spans="1:12" ht="15.75" x14ac:dyDescent="0.25">
      <c r="A2" s="20" t="s">
        <v>255</v>
      </c>
      <c r="B2" s="6"/>
      <c r="C2" s="6"/>
      <c r="D2" s="6"/>
      <c r="F2" s="17"/>
      <c r="G2" s="17"/>
      <c r="H2" s="17"/>
      <c r="I2" s="17"/>
    </row>
    <row r="3" spans="1:12" ht="15.75" x14ac:dyDescent="0.25">
      <c r="A3" s="20" t="s">
        <v>351</v>
      </c>
      <c r="B3" s="3"/>
      <c r="C3" s="3"/>
      <c r="D3" s="3"/>
      <c r="E3" s="3"/>
      <c r="F3" s="17"/>
      <c r="G3" s="17"/>
      <c r="H3" s="17"/>
      <c r="I3" s="17"/>
    </row>
    <row r="4" spans="1:12" x14ac:dyDescent="0.25">
      <c r="A4" s="3" t="s">
        <v>246</v>
      </c>
      <c r="B4" s="3"/>
      <c r="C4" s="3"/>
      <c r="D4" s="3"/>
      <c r="E4" s="3"/>
      <c r="F4" s="17"/>
      <c r="G4" s="17"/>
      <c r="H4" s="17"/>
      <c r="I4" s="17"/>
    </row>
    <row r="5" spans="1:12" x14ac:dyDescent="0.25">
      <c r="A5" s="3" t="s">
        <v>185</v>
      </c>
      <c r="B5" s="3"/>
      <c r="C5" s="3"/>
      <c r="D5" s="3"/>
      <c r="E5" s="3"/>
      <c r="F5" s="17"/>
      <c r="G5" s="17"/>
      <c r="H5" s="17"/>
      <c r="I5" s="17"/>
    </row>
    <row r="6" spans="1:12" x14ac:dyDescent="0.25">
      <c r="A6" s="3" t="s">
        <v>187</v>
      </c>
      <c r="B6" s="3"/>
      <c r="C6" s="3"/>
      <c r="D6" s="3"/>
      <c r="E6" s="3"/>
      <c r="F6" s="17"/>
      <c r="G6" s="17"/>
      <c r="H6" s="17"/>
      <c r="I6" s="17"/>
    </row>
    <row r="7" spans="1:12" x14ac:dyDescent="0.25">
      <c r="A7" s="7" t="s">
        <v>9</v>
      </c>
      <c r="B7" s="6"/>
      <c r="C7" s="3"/>
      <c r="D7" s="3"/>
      <c r="E7" s="3"/>
      <c r="F7" s="17"/>
      <c r="G7" s="17"/>
      <c r="H7" s="17"/>
      <c r="I7" s="17"/>
    </row>
    <row r="8" spans="1:12" x14ac:dyDescent="0.25">
      <c r="A8" s="51" t="s">
        <v>244</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21"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x14ac:dyDescent="0.25">
      <c r="A15" s="38" t="s">
        <v>23</v>
      </c>
      <c r="B15" s="38">
        <v>0</v>
      </c>
      <c r="C15" s="38">
        <v>0</v>
      </c>
      <c r="D15" s="38">
        <v>64390</v>
      </c>
      <c r="E15" s="38">
        <v>0</v>
      </c>
      <c r="F15" s="38">
        <v>0</v>
      </c>
      <c r="G15" s="38">
        <v>0</v>
      </c>
      <c r="H15" s="38">
        <v>0</v>
      </c>
      <c r="I15" s="38">
        <f t="shared" ref="I15:I25" si="0">SUM(B15:H15)</f>
        <v>64390</v>
      </c>
      <c r="K15" s="4">
        <f>I20-I25</f>
        <v>0</v>
      </c>
      <c r="L15" t="s">
        <v>7</v>
      </c>
    </row>
    <row r="16" spans="1:12" ht="15" customHeight="1" x14ac:dyDescent="0.25">
      <c r="A16" s="38" t="s">
        <v>60</v>
      </c>
      <c r="B16" s="38">
        <v>65000</v>
      </c>
      <c r="C16" s="38">
        <v>0</v>
      </c>
      <c r="D16" s="38">
        <v>0</v>
      </c>
      <c r="E16" s="38">
        <v>0</v>
      </c>
      <c r="F16" s="38">
        <v>0</v>
      </c>
      <c r="G16" s="38">
        <v>0</v>
      </c>
      <c r="H16" s="38">
        <v>0</v>
      </c>
      <c r="I16" s="38">
        <f>SUM(B16:H16)</f>
        <v>65000</v>
      </c>
      <c r="K16" s="4"/>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35000</v>
      </c>
      <c r="C18" s="38">
        <v>0</v>
      </c>
      <c r="D18" s="38">
        <v>0</v>
      </c>
      <c r="E18" s="38">
        <v>0</v>
      </c>
      <c r="F18" s="38">
        <v>0</v>
      </c>
      <c r="G18" s="38">
        <v>0</v>
      </c>
      <c r="H18" s="38">
        <v>0</v>
      </c>
      <c r="I18" s="38">
        <f t="shared" si="0"/>
        <v>35000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100000</v>
      </c>
      <c r="C20" s="37">
        <f t="shared" si="1"/>
        <v>0</v>
      </c>
      <c r="D20" s="37">
        <f t="shared" si="1"/>
        <v>64390</v>
      </c>
      <c r="E20" s="37">
        <f t="shared" si="1"/>
        <v>0</v>
      </c>
      <c r="F20" s="37">
        <f t="shared" si="1"/>
        <v>0</v>
      </c>
      <c r="G20" s="37">
        <f t="shared" si="1"/>
        <v>0</v>
      </c>
      <c r="H20" s="37">
        <f t="shared" si="1"/>
        <v>0</v>
      </c>
      <c r="I20" s="37">
        <f t="shared" si="0"/>
        <v>164390</v>
      </c>
    </row>
    <row r="21" spans="1:11" ht="15" customHeight="1" x14ac:dyDescent="0.25">
      <c r="A21" s="38" t="s">
        <v>16</v>
      </c>
      <c r="B21" s="38">
        <v>0</v>
      </c>
      <c r="C21" s="38">
        <v>0</v>
      </c>
      <c r="D21" s="38">
        <v>0</v>
      </c>
      <c r="E21" s="38">
        <v>0</v>
      </c>
      <c r="F21" s="38">
        <v>0</v>
      </c>
      <c r="G21" s="38">
        <v>0</v>
      </c>
      <c r="H21" s="38">
        <v>0</v>
      </c>
      <c r="I21" s="38">
        <f t="shared" si="0"/>
        <v>0</v>
      </c>
    </row>
    <row r="22" spans="1:11" x14ac:dyDescent="0.25">
      <c r="A22" s="38" t="s">
        <v>13</v>
      </c>
      <c r="B22" s="38">
        <v>0</v>
      </c>
      <c r="C22" s="38">
        <v>5300</v>
      </c>
      <c r="D22" s="38">
        <v>0</v>
      </c>
      <c r="E22" s="38">
        <v>0</v>
      </c>
      <c r="F22" s="38">
        <v>0</v>
      </c>
      <c r="G22" s="38">
        <v>0</v>
      </c>
      <c r="H22" s="38">
        <v>0</v>
      </c>
      <c r="I22" s="38">
        <f t="shared" si="0"/>
        <v>5300</v>
      </c>
    </row>
    <row r="23" spans="1:11" x14ac:dyDescent="0.25">
      <c r="A23" s="38" t="s">
        <v>14</v>
      </c>
      <c r="B23" s="38">
        <v>0</v>
      </c>
      <c r="C23" s="38">
        <v>0</v>
      </c>
      <c r="D23" s="38">
        <v>159090</v>
      </c>
      <c r="E23" s="38">
        <v>0</v>
      </c>
      <c r="F23" s="38">
        <v>0</v>
      </c>
      <c r="G23" s="38">
        <v>0</v>
      </c>
      <c r="H23" s="38">
        <v>0</v>
      </c>
      <c r="I23" s="38">
        <f t="shared" si="0"/>
        <v>159090</v>
      </c>
    </row>
    <row r="24" spans="1:11" x14ac:dyDescent="0.25">
      <c r="A24" s="38" t="s">
        <v>15</v>
      </c>
      <c r="B24" s="38">
        <v>0</v>
      </c>
      <c r="C24" s="38">
        <v>0</v>
      </c>
      <c r="D24" s="38">
        <v>0</v>
      </c>
      <c r="E24" s="38">
        <v>0</v>
      </c>
      <c r="F24" s="38">
        <v>0</v>
      </c>
      <c r="G24" s="38">
        <v>0</v>
      </c>
      <c r="H24" s="38">
        <v>0</v>
      </c>
      <c r="I24" s="38">
        <f t="shared" si="0"/>
        <v>0</v>
      </c>
    </row>
    <row r="25" spans="1:11" s="35" customFormat="1" x14ac:dyDescent="0.25">
      <c r="A25" s="36" t="s">
        <v>0</v>
      </c>
      <c r="B25" s="37">
        <f t="shared" ref="B25:H25" si="2">SUM(B21:B24)</f>
        <v>0</v>
      </c>
      <c r="C25" s="37">
        <f t="shared" si="2"/>
        <v>5300</v>
      </c>
      <c r="D25" s="37">
        <f t="shared" si="2"/>
        <v>159090</v>
      </c>
      <c r="E25" s="37">
        <f t="shared" si="2"/>
        <v>0</v>
      </c>
      <c r="F25" s="37">
        <f t="shared" si="2"/>
        <v>0</v>
      </c>
      <c r="G25" s="37">
        <f t="shared" si="2"/>
        <v>0</v>
      </c>
      <c r="H25" s="37">
        <f t="shared" si="2"/>
        <v>0</v>
      </c>
      <c r="I25" s="37">
        <f t="shared" si="0"/>
        <v>164390</v>
      </c>
    </row>
    <row r="26" spans="1:11" x14ac:dyDescent="0.25">
      <c r="A26" s="8"/>
      <c r="B26" s="8"/>
      <c r="C26" s="8"/>
      <c r="D26" s="8"/>
      <c r="E26" s="8"/>
      <c r="F26" s="3"/>
      <c r="G26" s="3"/>
      <c r="H26" s="3"/>
      <c r="I26" s="3"/>
    </row>
    <row r="27" spans="1:11" ht="9.9499999999999993" customHeight="1" x14ac:dyDescent="0.25">
      <c r="A27" s="3"/>
      <c r="B27" s="3"/>
      <c r="C27" s="3"/>
      <c r="D27" s="3"/>
      <c r="E27" s="3"/>
      <c r="F27" s="3"/>
      <c r="G27" s="3"/>
      <c r="H27" s="3"/>
      <c r="I27" s="3"/>
    </row>
    <row r="28" spans="1:11" ht="28.9" customHeight="1" x14ac:dyDescent="0.25">
      <c r="A28" s="18"/>
      <c r="B28" s="18"/>
      <c r="C28" s="10"/>
      <c r="D28" s="10"/>
      <c r="E28" s="10"/>
      <c r="F28" s="10"/>
      <c r="G28" s="10"/>
      <c r="H28" s="10"/>
      <c r="I28" s="13"/>
    </row>
    <row r="29" spans="1:11" ht="13.5" customHeight="1" x14ac:dyDescent="0.25">
      <c r="A29" s="19"/>
      <c r="B29" s="19"/>
      <c r="C29" s="34"/>
      <c r="D29" s="34"/>
      <c r="E29" s="34"/>
      <c r="F29" s="34"/>
      <c r="G29" s="34"/>
      <c r="H29" s="34"/>
      <c r="I29" s="34"/>
    </row>
    <row r="30" spans="1:11" ht="13.5" customHeight="1" x14ac:dyDescent="0.25">
      <c r="A30" s="19"/>
      <c r="B30" s="19"/>
      <c r="C30" s="34"/>
      <c r="D30" s="34"/>
      <c r="E30" s="34"/>
      <c r="F30" s="34"/>
      <c r="G30" s="34"/>
      <c r="H30" s="34"/>
      <c r="I30" s="34"/>
    </row>
    <row r="31" spans="1:11" ht="13.5" customHeight="1" x14ac:dyDescent="0.25">
      <c r="A31" s="19"/>
      <c r="B31" s="19"/>
      <c r="C31" s="34"/>
      <c r="D31" s="34"/>
      <c r="E31" s="34"/>
      <c r="F31" s="34"/>
      <c r="G31" s="34"/>
      <c r="H31" s="34"/>
      <c r="I31" s="34"/>
    </row>
    <row r="32" spans="1:11" ht="13.5" customHeight="1" x14ac:dyDescent="0.25">
      <c r="A32" s="19"/>
      <c r="B32" s="19"/>
      <c r="C32" s="34"/>
      <c r="D32" s="34"/>
      <c r="E32" s="34"/>
      <c r="F32" s="34"/>
      <c r="G32" s="34"/>
      <c r="H32" s="34"/>
      <c r="I32" s="34"/>
    </row>
    <row r="33" spans="1:9" ht="13.5" customHeight="1" x14ac:dyDescent="0.25">
      <c r="A33" s="19"/>
      <c r="B33" s="19"/>
      <c r="C33" s="34"/>
      <c r="D33" s="34"/>
      <c r="E33" s="34"/>
      <c r="F33" s="34"/>
      <c r="G33" s="34"/>
      <c r="H33" s="34"/>
      <c r="I33" s="34"/>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5D00-000000000000}">
          <x14:formula1>
            <xm:f>'S:\!BUDGET 2017\!OLD\[FY 17 Budget Utility Services CIP Projects 4.25.16 entry doc - AFTER SORTING.xlsx]DROPDOWN INFO - DO NOT CHANGE'!#REF!</xm:f>
          </x14:formula1>
          <xm:sqref>A29:B30 A32:B33</xm:sqref>
        </x14:dataValidation>
      </x14:dataValidations>
    </ext>
  </extLs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L34"/>
  <sheetViews>
    <sheetView view="pageBreakPreview" zoomScaleNormal="100" zoomScaleSheetLayoutView="100" workbookViewId="0">
      <selection activeCell="A16" sqref="A16:XFD16"/>
    </sheetView>
  </sheetViews>
  <sheetFormatPr defaultColWidth="8.85546875"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255</v>
      </c>
      <c r="B2" s="6"/>
      <c r="C2" s="6"/>
      <c r="E2" s="6"/>
      <c r="F2" s="17"/>
      <c r="G2" s="17"/>
      <c r="H2" s="17"/>
      <c r="I2" s="17"/>
    </row>
    <row r="3" spans="1:12" ht="15.75" x14ac:dyDescent="0.25">
      <c r="A3" s="20" t="s">
        <v>352</v>
      </c>
      <c r="B3" s="3"/>
      <c r="C3" s="3"/>
      <c r="D3" s="3"/>
      <c r="E3" s="3"/>
      <c r="F3" s="17"/>
      <c r="G3" s="17"/>
      <c r="H3" s="17"/>
      <c r="I3" s="17"/>
    </row>
    <row r="4" spans="1:12" x14ac:dyDescent="0.25">
      <c r="A4" s="3" t="s">
        <v>247</v>
      </c>
      <c r="B4" s="3"/>
      <c r="C4" s="3"/>
      <c r="D4" s="3"/>
      <c r="E4" s="3"/>
      <c r="F4" s="17"/>
      <c r="G4" s="17"/>
      <c r="H4" s="17"/>
      <c r="I4" s="17"/>
    </row>
    <row r="5" spans="1:12" x14ac:dyDescent="0.25">
      <c r="A5" s="3" t="s">
        <v>185</v>
      </c>
      <c r="B5" s="3"/>
      <c r="C5" s="3"/>
      <c r="D5" s="3"/>
      <c r="E5" s="3"/>
      <c r="F5" s="17"/>
      <c r="G5" s="17"/>
      <c r="H5" s="17"/>
      <c r="I5" s="17"/>
    </row>
    <row r="6" spans="1:12" x14ac:dyDescent="0.25">
      <c r="A6" s="3" t="s">
        <v>188</v>
      </c>
      <c r="B6" s="3"/>
      <c r="C6" s="3"/>
      <c r="D6" s="3"/>
      <c r="E6" s="3"/>
      <c r="F6" s="17"/>
      <c r="G6" s="17"/>
      <c r="H6" s="17"/>
      <c r="I6" s="17"/>
    </row>
    <row r="7" spans="1:12" x14ac:dyDescent="0.25">
      <c r="A7" s="7" t="s">
        <v>9</v>
      </c>
      <c r="B7" s="6"/>
      <c r="C7" s="3"/>
      <c r="D7" s="3"/>
      <c r="E7" s="3"/>
      <c r="F7" s="17"/>
      <c r="G7" s="17"/>
      <c r="H7" s="17"/>
      <c r="I7" s="17"/>
    </row>
    <row r="8" spans="1:12" x14ac:dyDescent="0.25">
      <c r="A8" s="51" t="s">
        <v>244</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21"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x14ac:dyDescent="0.25">
      <c r="A15" s="38" t="s">
        <v>23</v>
      </c>
      <c r="B15" s="38">
        <v>0</v>
      </c>
      <c r="C15" s="38">
        <v>0</v>
      </c>
      <c r="D15" s="38">
        <v>82735</v>
      </c>
      <c r="E15" s="38">
        <v>0</v>
      </c>
      <c r="F15" s="38">
        <v>0</v>
      </c>
      <c r="G15" s="38">
        <v>0</v>
      </c>
      <c r="H15" s="38">
        <v>0</v>
      </c>
      <c r="I15" s="38">
        <f t="shared" ref="I15:I25" si="0">SUM(B15:H15)</f>
        <v>82735</v>
      </c>
      <c r="K15" s="4">
        <f>I20-I25</f>
        <v>0</v>
      </c>
      <c r="L15" t="s">
        <v>7</v>
      </c>
    </row>
    <row r="16" spans="1:12" ht="15" customHeight="1" x14ac:dyDescent="0.25">
      <c r="A16" s="38" t="s">
        <v>60</v>
      </c>
      <c r="B16" s="38">
        <v>65000</v>
      </c>
      <c r="C16" s="38">
        <v>0</v>
      </c>
      <c r="D16" s="38">
        <v>0</v>
      </c>
      <c r="E16" s="38">
        <v>0</v>
      </c>
      <c r="F16" s="38">
        <v>0</v>
      </c>
      <c r="G16" s="38">
        <v>0</v>
      </c>
      <c r="H16" s="38">
        <v>0</v>
      </c>
      <c r="I16" s="38">
        <f>SUM(B16:H16)</f>
        <v>65000</v>
      </c>
      <c r="K16" s="4"/>
    </row>
    <row r="17" spans="1:11" ht="15.75" customHeight="1" x14ac:dyDescent="0.25">
      <c r="A17" s="38" t="s">
        <v>3</v>
      </c>
      <c r="B17" s="38">
        <v>0</v>
      </c>
      <c r="C17" s="38">
        <v>0</v>
      </c>
      <c r="D17" s="38">
        <v>0</v>
      </c>
      <c r="E17" s="38">
        <v>0</v>
      </c>
      <c r="F17" s="38">
        <v>0</v>
      </c>
      <c r="G17" s="38">
        <v>0</v>
      </c>
      <c r="H17" s="38">
        <v>0</v>
      </c>
      <c r="I17" s="38">
        <f t="shared" si="0"/>
        <v>0</v>
      </c>
      <c r="K17" s="4"/>
    </row>
    <row r="18" spans="1:11" x14ac:dyDescent="0.25">
      <c r="A18" s="38" t="s">
        <v>11</v>
      </c>
      <c r="B18" s="38">
        <v>35000</v>
      </c>
      <c r="C18" s="38">
        <v>0</v>
      </c>
      <c r="D18" s="38">
        <v>0</v>
      </c>
      <c r="E18" s="38">
        <v>0</v>
      </c>
      <c r="F18" s="38">
        <v>0</v>
      </c>
      <c r="G18" s="38">
        <v>0</v>
      </c>
      <c r="H18" s="38">
        <v>0</v>
      </c>
      <c r="I18" s="38">
        <f t="shared" si="0"/>
        <v>35000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100000</v>
      </c>
      <c r="C20" s="37">
        <f t="shared" si="1"/>
        <v>0</v>
      </c>
      <c r="D20" s="37">
        <f t="shared" si="1"/>
        <v>82735</v>
      </c>
      <c r="E20" s="37">
        <f t="shared" si="1"/>
        <v>0</v>
      </c>
      <c r="F20" s="37">
        <f t="shared" si="1"/>
        <v>0</v>
      </c>
      <c r="G20" s="37">
        <f t="shared" si="1"/>
        <v>0</v>
      </c>
      <c r="H20" s="37">
        <f t="shared" si="1"/>
        <v>0</v>
      </c>
      <c r="I20" s="37">
        <f t="shared" si="0"/>
        <v>182735</v>
      </c>
    </row>
    <row r="21" spans="1:11" ht="15" customHeight="1" x14ac:dyDescent="0.25">
      <c r="A21" s="38" t="s">
        <v>16</v>
      </c>
      <c r="B21" s="38">
        <v>0</v>
      </c>
      <c r="C21" s="38">
        <v>0</v>
      </c>
      <c r="D21" s="38">
        <v>0</v>
      </c>
      <c r="E21" s="38">
        <v>0</v>
      </c>
      <c r="F21" s="38">
        <v>0</v>
      </c>
      <c r="G21" s="38">
        <v>0</v>
      </c>
      <c r="H21" s="38">
        <v>0</v>
      </c>
      <c r="I21" s="38">
        <f t="shared" si="0"/>
        <v>0</v>
      </c>
    </row>
    <row r="22" spans="1:11" x14ac:dyDescent="0.25">
      <c r="A22" s="38" t="s">
        <v>13</v>
      </c>
      <c r="B22" s="38">
        <v>0</v>
      </c>
      <c r="C22" s="38">
        <v>2800</v>
      </c>
      <c r="D22" s="38">
        <v>0</v>
      </c>
      <c r="E22" s="38">
        <v>0</v>
      </c>
      <c r="F22" s="38">
        <v>0</v>
      </c>
      <c r="G22" s="38">
        <v>0</v>
      </c>
      <c r="H22" s="38">
        <v>0</v>
      </c>
      <c r="I22" s="38">
        <f t="shared" si="0"/>
        <v>2800</v>
      </c>
    </row>
    <row r="23" spans="1:11" x14ac:dyDescent="0.25">
      <c r="A23" s="38" t="s">
        <v>14</v>
      </c>
      <c r="B23" s="38">
        <v>0</v>
      </c>
      <c r="C23" s="38">
        <v>0</v>
      </c>
      <c r="D23" s="38">
        <v>179935</v>
      </c>
      <c r="E23" s="38">
        <v>0</v>
      </c>
      <c r="F23" s="38">
        <v>0</v>
      </c>
      <c r="G23" s="38">
        <v>0</v>
      </c>
      <c r="H23" s="38">
        <v>0</v>
      </c>
      <c r="I23" s="38">
        <f t="shared" si="0"/>
        <v>179935</v>
      </c>
    </row>
    <row r="24" spans="1:11" x14ac:dyDescent="0.25">
      <c r="A24" s="38" t="s">
        <v>15</v>
      </c>
      <c r="B24" s="38">
        <v>0</v>
      </c>
      <c r="C24" s="38">
        <v>0</v>
      </c>
      <c r="D24" s="38">
        <v>0</v>
      </c>
      <c r="E24" s="38">
        <v>0</v>
      </c>
      <c r="F24" s="38">
        <v>0</v>
      </c>
      <c r="G24" s="38">
        <v>0</v>
      </c>
      <c r="H24" s="38">
        <v>0</v>
      </c>
      <c r="I24" s="38">
        <f t="shared" si="0"/>
        <v>0</v>
      </c>
    </row>
    <row r="25" spans="1:11" s="35" customFormat="1" x14ac:dyDescent="0.25">
      <c r="A25" s="36" t="s">
        <v>0</v>
      </c>
      <c r="B25" s="37">
        <f t="shared" ref="B25:H25" si="2">SUM(B21:B24)</f>
        <v>0</v>
      </c>
      <c r="C25" s="37">
        <f t="shared" si="2"/>
        <v>2800</v>
      </c>
      <c r="D25" s="37">
        <f t="shared" si="2"/>
        <v>179935</v>
      </c>
      <c r="E25" s="37">
        <f t="shared" si="2"/>
        <v>0</v>
      </c>
      <c r="F25" s="37">
        <f t="shared" si="2"/>
        <v>0</v>
      </c>
      <c r="G25" s="37">
        <f t="shared" si="2"/>
        <v>0</v>
      </c>
      <c r="H25" s="37">
        <f t="shared" si="2"/>
        <v>0</v>
      </c>
      <c r="I25" s="37">
        <f t="shared" si="0"/>
        <v>182735</v>
      </c>
    </row>
    <row r="26" spans="1:11" x14ac:dyDescent="0.25">
      <c r="A26" s="8"/>
      <c r="B26" s="8"/>
      <c r="C26" s="8"/>
      <c r="D26" s="8"/>
      <c r="E26" s="8"/>
      <c r="F26" s="9"/>
      <c r="G26" s="9"/>
      <c r="H26" s="2"/>
      <c r="I26" s="1"/>
    </row>
    <row r="27" spans="1:11" x14ac:dyDescent="0.25">
      <c r="A27" s="8"/>
      <c r="B27" s="8"/>
      <c r="C27" s="8"/>
      <c r="D27" s="8"/>
      <c r="E27" s="8"/>
      <c r="F27" s="3"/>
      <c r="G27" s="3"/>
      <c r="H27" s="3"/>
      <c r="I27" s="3"/>
    </row>
    <row r="28" spans="1:11" ht="9.9499999999999993" customHeight="1" x14ac:dyDescent="0.25">
      <c r="A28" s="3"/>
      <c r="B28" s="3"/>
      <c r="C28" s="3"/>
      <c r="D28" s="3"/>
      <c r="E28" s="3"/>
      <c r="F28" s="3"/>
      <c r="G28" s="3"/>
      <c r="H28" s="3"/>
      <c r="I28" s="3"/>
    </row>
    <row r="29" spans="1:11" ht="28.9" customHeight="1" x14ac:dyDescent="0.25">
      <c r="A29" s="18"/>
      <c r="B29" s="18"/>
      <c r="C29" s="10"/>
      <c r="D29" s="10"/>
      <c r="E29" s="10"/>
      <c r="F29" s="10"/>
      <c r="G29" s="10"/>
      <c r="H29" s="10"/>
      <c r="I29" s="13"/>
    </row>
    <row r="30" spans="1:11" ht="13.5" customHeight="1" x14ac:dyDescent="0.25">
      <c r="A30" s="19"/>
      <c r="B30" s="19"/>
      <c r="C30" s="34"/>
      <c r="D30" s="34"/>
      <c r="E30" s="34"/>
      <c r="F30" s="34"/>
      <c r="G30" s="34"/>
      <c r="H30" s="34"/>
      <c r="I30" s="34"/>
    </row>
    <row r="31" spans="1:11" ht="13.5" customHeight="1" x14ac:dyDescent="0.25">
      <c r="A31" s="19"/>
      <c r="B31" s="19"/>
      <c r="C31" s="34"/>
      <c r="D31" s="34"/>
      <c r="E31" s="34"/>
      <c r="F31" s="34"/>
      <c r="G31" s="34"/>
      <c r="H31" s="34"/>
      <c r="I31" s="34"/>
    </row>
    <row r="32" spans="1:11" ht="13.5" customHeight="1" x14ac:dyDescent="0.25">
      <c r="A32" s="19"/>
      <c r="B32" s="19"/>
      <c r="C32" s="34"/>
      <c r="D32" s="34"/>
      <c r="E32" s="34"/>
      <c r="F32" s="34"/>
      <c r="G32" s="34"/>
      <c r="H32" s="34"/>
      <c r="I32" s="34"/>
    </row>
    <row r="33" spans="1:9" ht="13.5" customHeight="1" x14ac:dyDescent="0.25">
      <c r="A33" s="19"/>
      <c r="B33" s="19"/>
      <c r="C33" s="34"/>
      <c r="D33" s="34"/>
      <c r="E33" s="34"/>
      <c r="F33" s="34"/>
      <c r="G33" s="34"/>
      <c r="H33" s="34"/>
      <c r="I33" s="34"/>
    </row>
    <row r="34" spans="1:9" ht="13.5" customHeight="1" x14ac:dyDescent="0.25">
      <c r="A34" s="19"/>
      <c r="B34" s="19"/>
      <c r="C34" s="34"/>
      <c r="D34" s="34"/>
      <c r="E34" s="34"/>
      <c r="F34" s="34"/>
      <c r="G34" s="34"/>
      <c r="H34" s="34"/>
      <c r="I34" s="34"/>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5E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L33"/>
  <sheetViews>
    <sheetView view="pageBreakPreview" zoomScaleNormal="100" zoomScaleSheetLayoutView="100" workbookViewId="0">
      <selection activeCell="A16" sqref="A16:XFD16"/>
    </sheetView>
  </sheetViews>
  <sheetFormatPr defaultColWidth="8.85546875"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255</v>
      </c>
      <c r="B2" s="6"/>
      <c r="C2" s="6"/>
      <c r="E2" s="6"/>
      <c r="F2" s="17"/>
      <c r="G2" s="17"/>
      <c r="H2" s="17"/>
      <c r="I2" s="17"/>
    </row>
    <row r="3" spans="1:12" ht="15.75" x14ac:dyDescent="0.25">
      <c r="A3" s="20" t="s">
        <v>353</v>
      </c>
      <c r="B3" s="3"/>
      <c r="C3" s="3"/>
      <c r="D3" s="3"/>
      <c r="E3" s="3"/>
      <c r="F3" s="17"/>
      <c r="G3" s="17"/>
      <c r="H3" s="17"/>
      <c r="I3" s="17"/>
    </row>
    <row r="4" spans="1:12" x14ac:dyDescent="0.25">
      <c r="A4" s="3" t="s">
        <v>248</v>
      </c>
      <c r="B4" s="3"/>
      <c r="C4" s="3"/>
      <c r="D4" s="3"/>
      <c r="E4" s="3"/>
      <c r="F4" s="17"/>
      <c r="G4" s="17"/>
      <c r="H4" s="17"/>
      <c r="I4" s="17"/>
    </row>
    <row r="5" spans="1:12" x14ac:dyDescent="0.25">
      <c r="A5" s="3" t="s">
        <v>185</v>
      </c>
      <c r="B5" s="3"/>
      <c r="C5" s="3"/>
      <c r="D5" s="3"/>
      <c r="E5" s="3"/>
      <c r="F5" s="17"/>
      <c r="G5" s="17"/>
      <c r="H5" s="17"/>
      <c r="I5" s="17"/>
    </row>
    <row r="6" spans="1:12" x14ac:dyDescent="0.25">
      <c r="A6" s="3" t="s">
        <v>189</v>
      </c>
      <c r="B6" s="3"/>
      <c r="C6" s="3"/>
      <c r="D6" s="3"/>
      <c r="E6" s="3"/>
      <c r="F6" s="17"/>
      <c r="G6" s="17"/>
      <c r="H6" s="17"/>
      <c r="I6" s="17"/>
    </row>
    <row r="7" spans="1:12" x14ac:dyDescent="0.25">
      <c r="A7" s="7" t="s">
        <v>9</v>
      </c>
      <c r="B7" s="6"/>
      <c r="C7" s="3"/>
      <c r="D7" s="3"/>
      <c r="E7" s="3"/>
      <c r="F7" s="17"/>
      <c r="G7" s="17"/>
      <c r="H7" s="17"/>
      <c r="I7" s="17"/>
    </row>
    <row r="8" spans="1:12" x14ac:dyDescent="0.25">
      <c r="A8" s="51" t="s">
        <v>244</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19.5"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x14ac:dyDescent="0.25">
      <c r="A15" s="38" t="s">
        <v>23</v>
      </c>
      <c r="B15" s="38">
        <v>0</v>
      </c>
      <c r="C15" s="38">
        <v>0</v>
      </c>
      <c r="D15" s="38">
        <v>62510</v>
      </c>
      <c r="E15" s="38">
        <v>0</v>
      </c>
      <c r="F15" s="38">
        <v>0</v>
      </c>
      <c r="G15" s="38">
        <v>0</v>
      </c>
      <c r="H15" s="38">
        <v>0</v>
      </c>
      <c r="I15" s="38">
        <f t="shared" ref="I15:I25" si="0">SUM(B15:H15)</f>
        <v>62510</v>
      </c>
      <c r="K15" s="4">
        <f>I20-I25</f>
        <v>0</v>
      </c>
      <c r="L15" t="s">
        <v>7</v>
      </c>
    </row>
    <row r="16" spans="1:12" ht="15" customHeight="1" x14ac:dyDescent="0.25">
      <c r="A16" s="38" t="s">
        <v>60</v>
      </c>
      <c r="B16" s="38">
        <v>28988</v>
      </c>
      <c r="C16" s="38">
        <v>0</v>
      </c>
      <c r="D16" s="38">
        <v>0</v>
      </c>
      <c r="E16" s="38">
        <v>0</v>
      </c>
      <c r="F16" s="38">
        <v>0</v>
      </c>
      <c r="G16" s="38">
        <v>0</v>
      </c>
      <c r="H16" s="38">
        <v>0</v>
      </c>
      <c r="I16" s="38">
        <f>SUM(B16:H16)</f>
        <v>28988</v>
      </c>
      <c r="K16" s="4"/>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35000</v>
      </c>
      <c r="C18" s="38">
        <v>0</v>
      </c>
      <c r="D18" s="38">
        <v>0</v>
      </c>
      <c r="E18" s="38">
        <v>0</v>
      </c>
      <c r="F18" s="38">
        <v>0</v>
      </c>
      <c r="G18" s="38">
        <v>0</v>
      </c>
      <c r="H18" s="38">
        <v>0</v>
      </c>
      <c r="I18" s="38">
        <f t="shared" si="0"/>
        <v>35000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63988</v>
      </c>
      <c r="C20" s="37">
        <f t="shared" si="1"/>
        <v>0</v>
      </c>
      <c r="D20" s="37">
        <f t="shared" si="1"/>
        <v>62510</v>
      </c>
      <c r="E20" s="37">
        <f t="shared" si="1"/>
        <v>0</v>
      </c>
      <c r="F20" s="37">
        <f t="shared" si="1"/>
        <v>0</v>
      </c>
      <c r="G20" s="37">
        <f t="shared" si="1"/>
        <v>0</v>
      </c>
      <c r="H20" s="37">
        <f t="shared" si="1"/>
        <v>0</v>
      </c>
      <c r="I20" s="37">
        <f t="shared" si="0"/>
        <v>126498</v>
      </c>
    </row>
    <row r="21" spans="1:11" ht="15" customHeight="1" x14ac:dyDescent="0.25">
      <c r="A21" s="38" t="s">
        <v>16</v>
      </c>
      <c r="B21" s="38">
        <v>0</v>
      </c>
      <c r="C21" s="38">
        <v>0</v>
      </c>
      <c r="D21" s="38">
        <v>0</v>
      </c>
      <c r="E21" s="38">
        <v>0</v>
      </c>
      <c r="F21" s="38">
        <v>0</v>
      </c>
      <c r="G21" s="38">
        <v>0</v>
      </c>
      <c r="H21" s="38">
        <v>0</v>
      </c>
      <c r="I21" s="38">
        <f t="shared" si="0"/>
        <v>0</v>
      </c>
    </row>
    <row r="22" spans="1:11" x14ac:dyDescent="0.25">
      <c r="A22" s="38" t="s">
        <v>13</v>
      </c>
      <c r="B22" s="38">
        <v>0</v>
      </c>
      <c r="C22" s="38">
        <v>5300</v>
      </c>
      <c r="D22" s="38">
        <v>0</v>
      </c>
      <c r="E22" s="38">
        <v>0</v>
      </c>
      <c r="F22" s="38">
        <v>0</v>
      </c>
      <c r="G22" s="38">
        <v>0</v>
      </c>
      <c r="H22" s="38">
        <v>0</v>
      </c>
      <c r="I22" s="38">
        <f t="shared" si="0"/>
        <v>5300</v>
      </c>
    </row>
    <row r="23" spans="1:11" x14ac:dyDescent="0.25">
      <c r="A23" s="38" t="s">
        <v>14</v>
      </c>
      <c r="B23" s="38">
        <v>0</v>
      </c>
      <c r="C23" s="38">
        <v>0</v>
      </c>
      <c r="D23" s="38">
        <v>121198</v>
      </c>
      <c r="E23" s="38">
        <v>0</v>
      </c>
      <c r="F23" s="38">
        <v>0</v>
      </c>
      <c r="G23" s="38">
        <v>0</v>
      </c>
      <c r="H23" s="38">
        <v>0</v>
      </c>
      <c r="I23" s="38">
        <f t="shared" si="0"/>
        <v>121198</v>
      </c>
    </row>
    <row r="24" spans="1:11" x14ac:dyDescent="0.25">
      <c r="A24" s="38" t="s">
        <v>15</v>
      </c>
      <c r="B24" s="38">
        <v>0</v>
      </c>
      <c r="C24" s="38">
        <v>0</v>
      </c>
      <c r="D24" s="38">
        <v>0</v>
      </c>
      <c r="E24" s="38">
        <v>0</v>
      </c>
      <c r="F24" s="38">
        <v>0</v>
      </c>
      <c r="G24" s="38">
        <v>0</v>
      </c>
      <c r="H24" s="38">
        <v>0</v>
      </c>
      <c r="I24" s="38">
        <f t="shared" si="0"/>
        <v>0</v>
      </c>
    </row>
    <row r="25" spans="1:11" s="35" customFormat="1" x14ac:dyDescent="0.25">
      <c r="A25" s="36" t="s">
        <v>0</v>
      </c>
      <c r="B25" s="37">
        <f t="shared" ref="B25:H25" si="2">SUM(B21:B24)</f>
        <v>0</v>
      </c>
      <c r="C25" s="37">
        <f t="shared" si="2"/>
        <v>5300</v>
      </c>
      <c r="D25" s="37">
        <f t="shared" si="2"/>
        <v>121198</v>
      </c>
      <c r="E25" s="37">
        <f t="shared" si="2"/>
        <v>0</v>
      </c>
      <c r="F25" s="37">
        <f t="shared" si="2"/>
        <v>0</v>
      </c>
      <c r="G25" s="37">
        <f t="shared" si="2"/>
        <v>0</v>
      </c>
      <c r="H25" s="37">
        <f t="shared" si="2"/>
        <v>0</v>
      </c>
      <c r="I25" s="37">
        <f t="shared" si="0"/>
        <v>126498</v>
      </c>
    </row>
    <row r="26" spans="1:11" x14ac:dyDescent="0.25">
      <c r="A26" s="8"/>
      <c r="B26" s="8"/>
      <c r="C26" s="8"/>
      <c r="D26" s="8"/>
      <c r="E26" s="8"/>
      <c r="F26" s="3"/>
      <c r="G26" s="3"/>
      <c r="H26" s="3"/>
      <c r="I26" s="3"/>
    </row>
    <row r="27" spans="1:11" ht="9.9499999999999993" customHeight="1" x14ac:dyDescent="0.25">
      <c r="A27" s="3"/>
      <c r="B27" s="3"/>
      <c r="C27" s="3"/>
      <c r="D27" s="3"/>
      <c r="E27" s="3"/>
      <c r="F27" s="3"/>
      <c r="G27" s="3"/>
      <c r="H27" s="3"/>
      <c r="I27" s="3"/>
    </row>
    <row r="28" spans="1:11" ht="28.9" customHeight="1" x14ac:dyDescent="0.25">
      <c r="A28" s="18"/>
      <c r="B28" s="18"/>
      <c r="C28" s="10"/>
      <c r="D28" s="10"/>
      <c r="E28" s="10"/>
      <c r="F28" s="10"/>
      <c r="G28" s="10"/>
      <c r="H28" s="10"/>
      <c r="I28" s="13"/>
    </row>
    <row r="29" spans="1:11" ht="13.5" customHeight="1" x14ac:dyDescent="0.25">
      <c r="A29" s="19"/>
      <c r="B29" s="19"/>
      <c r="C29" s="34"/>
      <c r="D29" s="34"/>
      <c r="E29" s="34"/>
      <c r="F29" s="34"/>
      <c r="G29" s="34"/>
      <c r="H29" s="34"/>
      <c r="I29" s="34"/>
    </row>
    <row r="30" spans="1:11" ht="13.5" customHeight="1" x14ac:dyDescent="0.25">
      <c r="A30" s="19"/>
      <c r="B30" s="19"/>
      <c r="C30" s="34"/>
      <c r="D30" s="34"/>
      <c r="E30" s="34"/>
      <c r="F30" s="34"/>
      <c r="G30" s="34"/>
      <c r="H30" s="34"/>
      <c r="I30" s="34"/>
    </row>
    <row r="31" spans="1:11" ht="13.5" customHeight="1" x14ac:dyDescent="0.25">
      <c r="A31" s="19"/>
      <c r="B31" s="19"/>
      <c r="C31" s="34"/>
      <c r="D31" s="34"/>
      <c r="E31" s="34"/>
      <c r="F31" s="34"/>
      <c r="G31" s="34"/>
      <c r="H31" s="34"/>
      <c r="I31" s="34"/>
    </row>
    <row r="32" spans="1:11" ht="13.5" customHeight="1" x14ac:dyDescent="0.25">
      <c r="A32" s="19"/>
      <c r="B32" s="19"/>
      <c r="C32" s="34"/>
      <c r="D32" s="34"/>
      <c r="E32" s="34"/>
      <c r="F32" s="34"/>
      <c r="G32" s="34"/>
      <c r="H32" s="34"/>
      <c r="I32" s="34"/>
    </row>
    <row r="33" spans="1:9" ht="13.5" customHeight="1" x14ac:dyDescent="0.25">
      <c r="A33" s="19"/>
      <c r="B33" s="19"/>
      <c r="C33" s="34"/>
      <c r="D33" s="34"/>
      <c r="E33" s="34"/>
      <c r="F33" s="34"/>
      <c r="G33" s="34"/>
      <c r="H33" s="34"/>
      <c r="I33" s="34"/>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5F00-000000000000}">
          <x14:formula1>
            <xm:f>'S:\!BUDGET 2017\!OLD\[FY 17 Budget Utility Services CIP Projects 4.25.16 entry doc - AFTER SORTING.xlsx]DROPDOWN INFO - DO NOT CHANGE'!#REF!</xm:f>
          </x14:formula1>
          <xm:sqref>A29:B30 A32:B33</xm:sqref>
        </x14:dataValidation>
      </x14:dataValidations>
    </ext>
  </extLs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L33"/>
  <sheetViews>
    <sheetView view="pageBreakPreview" zoomScaleNormal="100" zoomScaleSheetLayoutView="100" workbookViewId="0">
      <selection activeCell="A16" sqref="A16:XFD16"/>
    </sheetView>
  </sheetViews>
  <sheetFormatPr defaultColWidth="8.85546875" defaultRowHeight="15" x14ac:dyDescent="0.25"/>
  <cols>
    <col min="1" max="1" width="29.42578125" style="12" customWidth="1"/>
    <col min="2" max="2" width="12.7109375" style="12" customWidth="1"/>
    <col min="3" max="3" width="12" style="12" customWidth="1"/>
    <col min="4" max="4" width="9.7109375" style="12" customWidth="1"/>
    <col min="5" max="5" width="11.28515625" style="12" customWidth="1"/>
    <col min="6" max="6" width="9.85546875" style="12" customWidth="1"/>
    <col min="7" max="7" width="9.7109375" style="12" customWidth="1"/>
    <col min="8" max="8" width="14" style="12" customWidth="1"/>
    <col min="9" max="9" width="12" style="12" customWidth="1"/>
    <col min="11" max="11" width="12.42578125" customWidth="1"/>
  </cols>
  <sheetData>
    <row r="1" spans="1:12" ht="18.75" x14ac:dyDescent="0.25">
      <c r="A1" s="20" t="s">
        <v>47</v>
      </c>
      <c r="B1" s="16"/>
      <c r="C1" s="16"/>
      <c r="E1" s="16"/>
      <c r="F1" s="16"/>
      <c r="G1" s="16"/>
      <c r="H1" s="16"/>
      <c r="I1" s="16"/>
    </row>
    <row r="2" spans="1:12" ht="15.75" x14ac:dyDescent="0.25">
      <c r="A2" s="20" t="s">
        <v>255</v>
      </c>
      <c r="B2" s="6"/>
      <c r="C2" s="6"/>
      <c r="E2" s="6"/>
      <c r="F2" s="17"/>
      <c r="G2" s="17"/>
      <c r="H2" s="17"/>
      <c r="I2" s="17"/>
    </row>
    <row r="3" spans="1:12" ht="15.75" x14ac:dyDescent="0.25">
      <c r="A3" s="20" t="s">
        <v>354</v>
      </c>
      <c r="B3" s="3"/>
      <c r="C3" s="3"/>
      <c r="D3" s="3"/>
      <c r="E3" s="3"/>
      <c r="F3" s="17"/>
      <c r="G3" s="17"/>
      <c r="H3" s="17"/>
      <c r="I3" s="17"/>
    </row>
    <row r="4" spans="1:12" x14ac:dyDescent="0.25">
      <c r="A4" s="3" t="s">
        <v>249</v>
      </c>
      <c r="B4" s="3"/>
      <c r="C4" s="3"/>
      <c r="D4" s="3"/>
      <c r="E4" s="3"/>
      <c r="F4" s="17"/>
      <c r="G4" s="17"/>
      <c r="H4" s="17"/>
      <c r="I4" s="17"/>
    </row>
    <row r="5" spans="1:12" x14ac:dyDescent="0.25">
      <c r="A5" s="3" t="s">
        <v>185</v>
      </c>
      <c r="B5" s="3"/>
      <c r="C5" s="3"/>
      <c r="D5" s="3"/>
      <c r="E5" s="3"/>
      <c r="F5" s="17"/>
      <c r="G5" s="17"/>
      <c r="H5" s="17"/>
      <c r="I5" s="17"/>
    </row>
    <row r="6" spans="1:12" x14ac:dyDescent="0.25">
      <c r="A6" s="3" t="s">
        <v>190</v>
      </c>
      <c r="B6" s="3"/>
      <c r="C6" s="3"/>
      <c r="D6" s="3"/>
      <c r="E6" s="3"/>
      <c r="F6" s="17"/>
      <c r="G6" s="17"/>
      <c r="H6" s="17"/>
      <c r="I6" s="17"/>
    </row>
    <row r="7" spans="1:12" x14ac:dyDescent="0.25">
      <c r="A7" s="7" t="s">
        <v>9</v>
      </c>
      <c r="B7" s="6"/>
      <c r="C7" s="3"/>
      <c r="D7" s="3"/>
      <c r="E7" s="3"/>
      <c r="F7" s="17"/>
      <c r="G7" s="17"/>
      <c r="H7" s="17"/>
      <c r="I7" s="17"/>
    </row>
    <row r="8" spans="1:12" x14ac:dyDescent="0.25">
      <c r="A8" s="51" t="s">
        <v>244</v>
      </c>
      <c r="B8" s="51"/>
      <c r="C8" s="51"/>
      <c r="D8" s="51"/>
      <c r="E8" s="51"/>
      <c r="F8" s="51"/>
      <c r="G8" s="51"/>
      <c r="H8" s="51"/>
      <c r="I8" s="51"/>
    </row>
    <row r="9" spans="1:12" x14ac:dyDescent="0.25">
      <c r="A9" s="51"/>
      <c r="B9" s="51"/>
      <c r="C9" s="51"/>
      <c r="D9" s="51"/>
      <c r="E9" s="51"/>
      <c r="F9" s="51"/>
      <c r="G9" s="51"/>
      <c r="H9" s="51"/>
      <c r="I9" s="51"/>
    </row>
    <row r="10" spans="1:12" x14ac:dyDescent="0.25">
      <c r="A10" s="51"/>
      <c r="B10" s="51"/>
      <c r="C10" s="51"/>
      <c r="D10" s="51"/>
      <c r="E10" s="51"/>
      <c r="F10" s="51"/>
      <c r="G10" s="51"/>
      <c r="H10" s="51"/>
      <c r="I10" s="51"/>
    </row>
    <row r="11" spans="1:12" x14ac:dyDescent="0.25">
      <c r="A11" s="51"/>
      <c r="B11" s="51"/>
      <c r="C11" s="51"/>
      <c r="D11" s="51"/>
      <c r="E11" s="51"/>
      <c r="F11" s="51"/>
      <c r="G11" s="51"/>
      <c r="H11" s="51"/>
      <c r="I11" s="51"/>
    </row>
    <row r="12" spans="1:12" ht="21.75" customHeight="1" x14ac:dyDescent="0.25">
      <c r="A12" s="51"/>
      <c r="B12" s="51"/>
      <c r="C12" s="51"/>
      <c r="D12" s="51"/>
      <c r="E12" s="51"/>
      <c r="F12" s="51"/>
      <c r="G12" s="51"/>
      <c r="H12" s="51"/>
      <c r="I12" s="51"/>
    </row>
    <row r="13" spans="1:12" x14ac:dyDescent="0.25">
      <c r="A13" s="8"/>
      <c r="B13" s="8"/>
      <c r="C13" s="8"/>
      <c r="D13" s="8"/>
      <c r="E13" s="8"/>
      <c r="F13" s="17"/>
      <c r="G13" s="17"/>
      <c r="H13" s="17"/>
      <c r="I13" s="17"/>
    </row>
    <row r="14" spans="1:12" ht="25.5" x14ac:dyDescent="0.25">
      <c r="A14" s="21" t="s">
        <v>4</v>
      </c>
      <c r="B14" s="22" t="s">
        <v>1</v>
      </c>
      <c r="C14" s="22" t="s">
        <v>17</v>
      </c>
      <c r="D14" s="22" t="s">
        <v>18</v>
      </c>
      <c r="E14" s="22" t="s">
        <v>19</v>
      </c>
      <c r="F14" s="22" t="s">
        <v>20</v>
      </c>
      <c r="G14" s="22" t="s">
        <v>21</v>
      </c>
      <c r="H14" s="23" t="s">
        <v>22</v>
      </c>
      <c r="I14" s="23" t="s">
        <v>2</v>
      </c>
      <c r="K14" s="5" t="s">
        <v>8</v>
      </c>
    </row>
    <row r="15" spans="1:12" x14ac:dyDescent="0.25">
      <c r="A15" s="38" t="s">
        <v>23</v>
      </c>
      <c r="B15" s="38">
        <v>0</v>
      </c>
      <c r="C15" s="38">
        <v>0</v>
      </c>
      <c r="D15" s="38">
        <v>42864</v>
      </c>
      <c r="E15" s="38">
        <v>0</v>
      </c>
      <c r="F15" s="38">
        <v>0</v>
      </c>
      <c r="G15" s="38">
        <v>0</v>
      </c>
      <c r="H15" s="38">
        <v>0</v>
      </c>
      <c r="I15" s="38">
        <f t="shared" ref="I15:I25" si="0">SUM(B15:H15)</f>
        <v>42864</v>
      </c>
      <c r="K15" s="4">
        <f>I20-I25</f>
        <v>0</v>
      </c>
      <c r="L15" t="s">
        <v>7</v>
      </c>
    </row>
    <row r="16" spans="1:12" ht="15" customHeight="1" x14ac:dyDescent="0.25">
      <c r="A16" s="38" t="s">
        <v>60</v>
      </c>
      <c r="B16" s="38">
        <v>101012</v>
      </c>
      <c r="C16" s="38">
        <v>0</v>
      </c>
      <c r="D16" s="38">
        <v>0</v>
      </c>
      <c r="E16" s="38">
        <v>0</v>
      </c>
      <c r="F16" s="38">
        <v>0</v>
      </c>
      <c r="G16" s="38">
        <v>0</v>
      </c>
      <c r="H16" s="38">
        <v>0</v>
      </c>
      <c r="I16" s="38">
        <f>SUM(B16:H16)</f>
        <v>101012</v>
      </c>
      <c r="K16" s="4"/>
    </row>
    <row r="17" spans="1:11" x14ac:dyDescent="0.25">
      <c r="A17" s="38" t="s">
        <v>3</v>
      </c>
      <c r="B17" s="38">
        <v>0</v>
      </c>
      <c r="C17" s="38">
        <v>0</v>
      </c>
      <c r="D17" s="38">
        <v>0</v>
      </c>
      <c r="E17" s="38">
        <v>0</v>
      </c>
      <c r="F17" s="38">
        <v>0</v>
      </c>
      <c r="G17" s="38">
        <v>0</v>
      </c>
      <c r="H17" s="38">
        <v>0</v>
      </c>
      <c r="I17" s="38">
        <f t="shared" si="0"/>
        <v>0</v>
      </c>
      <c r="K17" s="4"/>
    </row>
    <row r="18" spans="1:11" x14ac:dyDescent="0.25">
      <c r="A18" s="38" t="s">
        <v>11</v>
      </c>
      <c r="B18" s="38">
        <v>35000</v>
      </c>
      <c r="C18" s="38">
        <v>0</v>
      </c>
      <c r="D18" s="38">
        <v>0</v>
      </c>
      <c r="E18" s="38">
        <v>0</v>
      </c>
      <c r="F18" s="38">
        <v>0</v>
      </c>
      <c r="G18" s="38">
        <v>0</v>
      </c>
      <c r="H18" s="38">
        <v>0</v>
      </c>
      <c r="I18" s="38">
        <f t="shared" si="0"/>
        <v>35000</v>
      </c>
      <c r="K18" s="4"/>
    </row>
    <row r="19" spans="1:11" x14ac:dyDescent="0.25">
      <c r="A19" s="38" t="s">
        <v>12</v>
      </c>
      <c r="B19" s="38">
        <v>0</v>
      </c>
      <c r="C19" s="38">
        <v>0</v>
      </c>
      <c r="D19" s="38">
        <v>0</v>
      </c>
      <c r="E19" s="38">
        <v>0</v>
      </c>
      <c r="F19" s="38">
        <v>0</v>
      </c>
      <c r="G19" s="38">
        <v>0</v>
      </c>
      <c r="H19" s="38">
        <v>0</v>
      </c>
      <c r="I19" s="38">
        <f t="shared" si="0"/>
        <v>0</v>
      </c>
    </row>
    <row r="20" spans="1:11" s="35" customFormat="1" ht="15" customHeight="1" x14ac:dyDescent="0.25">
      <c r="A20" s="36" t="s">
        <v>2</v>
      </c>
      <c r="B20" s="37">
        <f t="shared" ref="B20:H20" si="1">SUM(B15:B19)</f>
        <v>136012</v>
      </c>
      <c r="C20" s="37">
        <f t="shared" si="1"/>
        <v>0</v>
      </c>
      <c r="D20" s="37">
        <f t="shared" si="1"/>
        <v>42864</v>
      </c>
      <c r="E20" s="37">
        <f t="shared" si="1"/>
        <v>0</v>
      </c>
      <c r="F20" s="37">
        <f t="shared" si="1"/>
        <v>0</v>
      </c>
      <c r="G20" s="37">
        <f t="shared" si="1"/>
        <v>0</v>
      </c>
      <c r="H20" s="37">
        <f t="shared" si="1"/>
        <v>0</v>
      </c>
      <c r="I20" s="37">
        <f t="shared" si="0"/>
        <v>178876</v>
      </c>
    </row>
    <row r="21" spans="1:11" ht="15" customHeight="1" x14ac:dyDescent="0.25">
      <c r="A21" s="38" t="s">
        <v>16</v>
      </c>
      <c r="B21" s="38">
        <v>0</v>
      </c>
      <c r="C21" s="38">
        <v>0</v>
      </c>
      <c r="D21" s="38">
        <v>0</v>
      </c>
      <c r="E21" s="38">
        <v>0</v>
      </c>
      <c r="F21" s="38">
        <v>0</v>
      </c>
      <c r="G21" s="38">
        <v>0</v>
      </c>
      <c r="H21" s="38">
        <v>0</v>
      </c>
      <c r="I21" s="38">
        <f t="shared" si="0"/>
        <v>0</v>
      </c>
    </row>
    <row r="22" spans="1:11" x14ac:dyDescent="0.25">
      <c r="A22" s="38" t="s">
        <v>13</v>
      </c>
      <c r="B22" s="38">
        <v>0</v>
      </c>
      <c r="C22" s="38">
        <v>7800</v>
      </c>
      <c r="D22" s="38">
        <v>0</v>
      </c>
      <c r="E22" s="38">
        <v>0</v>
      </c>
      <c r="F22" s="38">
        <v>0</v>
      </c>
      <c r="G22" s="38">
        <v>0</v>
      </c>
      <c r="H22" s="38">
        <v>0</v>
      </c>
      <c r="I22" s="38">
        <f t="shared" si="0"/>
        <v>7800</v>
      </c>
    </row>
    <row r="23" spans="1:11" x14ac:dyDescent="0.25">
      <c r="A23" s="38" t="s">
        <v>14</v>
      </c>
      <c r="B23" s="38">
        <v>0</v>
      </c>
      <c r="C23" s="38">
        <v>0</v>
      </c>
      <c r="D23" s="38">
        <v>171076</v>
      </c>
      <c r="E23" s="38">
        <v>0</v>
      </c>
      <c r="F23" s="38">
        <v>0</v>
      </c>
      <c r="G23" s="38">
        <v>0</v>
      </c>
      <c r="H23" s="38">
        <v>0</v>
      </c>
      <c r="I23" s="38">
        <f t="shared" si="0"/>
        <v>171076</v>
      </c>
    </row>
    <row r="24" spans="1:11" x14ac:dyDescent="0.25">
      <c r="A24" s="38" t="s">
        <v>15</v>
      </c>
      <c r="B24" s="38">
        <v>0</v>
      </c>
      <c r="C24" s="38">
        <v>0</v>
      </c>
      <c r="D24" s="38">
        <v>0</v>
      </c>
      <c r="E24" s="38">
        <v>0</v>
      </c>
      <c r="F24" s="38">
        <v>0</v>
      </c>
      <c r="G24" s="38">
        <v>0</v>
      </c>
      <c r="H24" s="38">
        <v>0</v>
      </c>
      <c r="I24" s="38">
        <f t="shared" si="0"/>
        <v>0</v>
      </c>
    </row>
    <row r="25" spans="1:11" s="35" customFormat="1" x14ac:dyDescent="0.25">
      <c r="A25" s="36" t="s">
        <v>0</v>
      </c>
      <c r="B25" s="37">
        <f t="shared" ref="B25:H25" si="2">SUM(B21:B24)</f>
        <v>0</v>
      </c>
      <c r="C25" s="37">
        <f t="shared" si="2"/>
        <v>7800</v>
      </c>
      <c r="D25" s="37">
        <f t="shared" si="2"/>
        <v>171076</v>
      </c>
      <c r="E25" s="37">
        <f t="shared" si="2"/>
        <v>0</v>
      </c>
      <c r="F25" s="37">
        <f t="shared" si="2"/>
        <v>0</v>
      </c>
      <c r="G25" s="37">
        <f t="shared" si="2"/>
        <v>0</v>
      </c>
      <c r="H25" s="37">
        <f t="shared" si="2"/>
        <v>0</v>
      </c>
      <c r="I25" s="37">
        <f t="shared" si="0"/>
        <v>178876</v>
      </c>
    </row>
    <row r="26" spans="1:11" x14ac:dyDescent="0.25">
      <c r="A26" s="8"/>
      <c r="B26" s="8"/>
      <c r="C26" s="8"/>
      <c r="D26" s="8"/>
      <c r="E26" s="8"/>
      <c r="F26" s="3"/>
      <c r="G26" s="3"/>
      <c r="H26" s="3"/>
      <c r="I26" s="3"/>
    </row>
    <row r="27" spans="1:11" ht="9.9499999999999993" customHeight="1" x14ac:dyDescent="0.25">
      <c r="A27" s="3"/>
      <c r="B27" s="3"/>
      <c r="C27" s="3"/>
      <c r="D27" s="3"/>
      <c r="E27" s="3"/>
      <c r="F27" s="3"/>
      <c r="G27" s="3"/>
      <c r="H27" s="3"/>
      <c r="I27" s="3"/>
    </row>
    <row r="28" spans="1:11" ht="28.9" customHeight="1" x14ac:dyDescent="0.25">
      <c r="A28" s="18"/>
      <c r="B28" s="18"/>
      <c r="C28" s="10"/>
      <c r="D28" s="10"/>
      <c r="E28" s="10"/>
      <c r="F28" s="10"/>
      <c r="G28" s="10"/>
      <c r="H28" s="10"/>
      <c r="I28" s="13"/>
    </row>
    <row r="29" spans="1:11" ht="13.5" customHeight="1" x14ac:dyDescent="0.25">
      <c r="A29" s="19"/>
      <c r="B29" s="19"/>
      <c r="C29" s="34"/>
      <c r="D29" s="34"/>
      <c r="E29" s="34"/>
      <c r="F29" s="34"/>
      <c r="G29" s="34"/>
      <c r="H29" s="34"/>
      <c r="I29" s="34"/>
    </row>
    <row r="30" spans="1:11" ht="13.5" customHeight="1" x14ac:dyDescent="0.25">
      <c r="A30" s="19"/>
      <c r="B30" s="19"/>
      <c r="C30" s="34"/>
      <c r="D30" s="34"/>
      <c r="E30" s="34"/>
      <c r="F30" s="34"/>
      <c r="G30" s="34"/>
      <c r="H30" s="34"/>
      <c r="I30" s="34"/>
    </row>
    <row r="31" spans="1:11" ht="13.5" customHeight="1" x14ac:dyDescent="0.25">
      <c r="A31" s="19"/>
      <c r="B31" s="19"/>
      <c r="C31" s="34"/>
      <c r="D31" s="34"/>
      <c r="E31" s="34"/>
      <c r="F31" s="34"/>
      <c r="G31" s="34"/>
      <c r="H31" s="34"/>
      <c r="I31" s="34"/>
    </row>
    <row r="32" spans="1:11" ht="13.5" customHeight="1" x14ac:dyDescent="0.25">
      <c r="A32" s="19"/>
      <c r="B32" s="19"/>
      <c r="C32" s="34"/>
      <c r="D32" s="34"/>
      <c r="E32" s="34"/>
      <c r="F32" s="34"/>
      <c r="G32" s="34"/>
      <c r="H32" s="34"/>
      <c r="I32" s="34"/>
    </row>
    <row r="33" spans="1:9" ht="13.5" customHeight="1" x14ac:dyDescent="0.25">
      <c r="A33" s="19"/>
      <c r="B33" s="19"/>
      <c r="C33" s="34"/>
      <c r="D33" s="34"/>
      <c r="E33" s="34"/>
      <c r="F33" s="34"/>
      <c r="G33" s="34"/>
      <c r="H33" s="34"/>
      <c r="I33" s="34"/>
    </row>
  </sheetData>
  <mergeCells count="1">
    <mergeCell ref="A8:I12"/>
  </mergeCells>
  <pageMargins left="0.75" right="0.75" top="0.75" bottom="0.75" header="0.75" footer="0.75"/>
  <pageSetup orientation="landscape" horizontalDpi="1200" verticalDpi="1200"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6000-000000000000}">
          <x14:formula1>
            <xm:f>'S:\!BUDGET 2017\!OLD\[FY 17 Budget Utility Services CIP Projects 4.25.16 entry doc - AFTER SORTING.xlsx]DROPDOWN INFO - DO NOT CHANGE'!#REF!</xm:f>
          </x14:formula1>
          <xm:sqref>A29:B30 A32:B33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0" ma:contentTypeDescription="" ma:contentTypeScope="" ma:versionID="1e098515e0d45c6020cc832c95acfe10">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4.xml><?xml version="1.0" encoding="utf-8"?>
<p:properties xmlns:p="http://schemas.microsoft.com/office/2006/metadata/properties" xmlns:xsi="http://www.w3.org/2001/XMLSchema-instance" xmlns:pc="http://schemas.microsoft.com/office/infopath/2007/PartnerControls">
  <documentManagement>
    <Department1 xmlns="a402db00-9d57-4dbb-a877-618573d294b6">49</Department1>
    <FY xmlns="36f070f7-04c4-4be5-8d1f-8b30ee066cc3">2019-2020</FY>
    <Budget_x0020_Status xmlns="36f070f7-04c4-4be5-8d1f-8b30ee066cc3">Tentative</Budget_x0020_Status>
  </documentManagement>
</p:properties>
</file>

<file path=customXml/itemProps1.xml><?xml version="1.0" encoding="utf-8"?>
<ds:datastoreItem xmlns:ds="http://schemas.openxmlformats.org/officeDocument/2006/customXml" ds:itemID="{EC58FE3F-7AB3-491F-BEAF-31746FED9C46}">
  <ds:schemaRefs>
    <ds:schemaRef ds:uri="http://schemas.microsoft.com/sharepoint/v3/contenttype/forms"/>
  </ds:schemaRefs>
</ds:datastoreItem>
</file>

<file path=customXml/itemProps2.xml><?xml version="1.0" encoding="utf-8"?>
<ds:datastoreItem xmlns:ds="http://schemas.openxmlformats.org/officeDocument/2006/customXml" ds:itemID="{96D61695-8173-4901-A009-47C79C560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91757A-41D7-4951-9CDA-A15359DB0A41}">
  <ds:schemaRefs>
    <ds:schemaRef ds:uri="http://schemas.microsoft.com/office/2006/metadata/customXsn"/>
  </ds:schemaRefs>
</ds:datastoreItem>
</file>

<file path=customXml/itemProps4.xml><?xml version="1.0" encoding="utf-8"?>
<ds:datastoreItem xmlns:ds="http://schemas.openxmlformats.org/officeDocument/2006/customXml" ds:itemID="{34E8C112-27C9-4639-8FDD-9676DE23F8B8}">
  <ds:schemaRefs>
    <ds:schemaRef ds:uri="http://schemas.microsoft.com/office/2006/documentManagement/types"/>
    <ds:schemaRef ds:uri="http://purl.org/dc/elements/1.1/"/>
    <ds:schemaRef ds:uri="36f070f7-04c4-4be5-8d1f-8b30ee066cc3"/>
    <ds:schemaRef ds:uri="http://purl.org/dc/terms/"/>
    <ds:schemaRef ds:uri="a402db00-9d57-4dbb-a877-618573d294b6"/>
    <ds:schemaRef ds:uri="http://schemas.openxmlformats.org/package/2006/metadata/core-properties"/>
    <ds:schemaRef ds:uri="http://www.w3.org/XML/1998/namespace"/>
    <ds:schemaRef ds:uri="http://purl.org/dc/dcmitype/"/>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102</vt:i4>
      </vt:variant>
      <vt:variant>
        <vt:lpstr>Named Ranges</vt:lpstr>
      </vt:variant>
      <vt:variant>
        <vt:i4>100</vt:i4>
      </vt:variant>
    </vt:vector>
  </HeadingPairs>
  <TitlesOfParts>
    <vt:vector size="202" baseType="lpstr">
      <vt:lpstr>Breezeway D 1</vt:lpstr>
      <vt:lpstr>Cox Rd D 1</vt:lpstr>
      <vt:lpstr>Ditch Outfalls D 1</vt:lpstr>
      <vt:lpstr>Fay Lake D 1</vt:lpstr>
      <vt:lpstr>Pluckebaum D 1</vt:lpstr>
      <vt:lpstr>Scottsmoor C D 1</vt:lpstr>
      <vt:lpstr>Scottsmoor I D 1</vt:lpstr>
      <vt:lpstr>Ditch Outfalls D 2</vt:lpstr>
      <vt:lpstr>FEMA Buyout D 2</vt:lpstr>
      <vt:lpstr>Mud Lake D 2</vt:lpstr>
      <vt:lpstr>Nasa Drainage D 2</vt:lpstr>
      <vt:lpstr>W Crisafulli-Church Rd D 2</vt:lpstr>
      <vt:lpstr>Sheet1</vt:lpstr>
      <vt:lpstr>Sheet2</vt:lpstr>
      <vt:lpstr>Ditch Outfalls D 3</vt:lpstr>
      <vt:lpstr>Micco Central D 3</vt:lpstr>
      <vt:lpstr>Ditch Outfalls D 4</vt:lpstr>
      <vt:lpstr>Johnson Jr Phase 2 D 4</vt:lpstr>
      <vt:lpstr>Otter Creek D 4</vt:lpstr>
      <vt:lpstr>Pines Industrial D 4</vt:lpstr>
      <vt:lpstr>Ruby St Baffle Box D 4</vt:lpstr>
      <vt:lpstr>Suntree In Channel D 4</vt:lpstr>
      <vt:lpstr>Atlantic Ave D 5</vt:lpstr>
      <vt:lpstr>Ditch Outfalls D 5</vt:lpstr>
      <vt:lpstr>Fountainhead D 5</vt:lpstr>
      <vt:lpstr>Hoover-Ocean Park D 5</vt:lpstr>
      <vt:lpstr>Oyster Gardening</vt:lpstr>
      <vt:lpstr>SOIRL Oyster BRL </vt:lpstr>
      <vt:lpstr>SOIRL Oyster BRL Brevard</vt:lpstr>
      <vt:lpstr>SOIRL Oyster CIRL</vt:lpstr>
      <vt:lpstr>SOIRL Oyster NIRL</vt:lpstr>
      <vt:lpstr>SOIRL Oyster Indian Rvr DR </vt:lpstr>
      <vt:lpstr>SOIRL Plants Indian Rvr Dr</vt:lpstr>
      <vt:lpstr>SOIRL Muck Grand Canal</vt:lpstr>
      <vt:lpstr>SOIRL Muck Merritt Island Ph I</vt:lpstr>
      <vt:lpstr>SOIRL Muck Sykes Creek</vt:lpstr>
      <vt:lpstr>SOIRL Muck Eau Gallie NW</vt:lpstr>
      <vt:lpstr>SOIRL Muck NASA East</vt:lpstr>
      <vt:lpstr>SOIRL Muck Rockledge B</vt:lpstr>
      <vt:lpstr>SOIRL Muck Titusville East</vt:lpstr>
      <vt:lpstr>SOIRL Muck Titusville West</vt:lpstr>
      <vt:lpstr>SOIRL Septic Sykes Creek M</vt:lpstr>
      <vt:lpstr>SOIRL Septic Sykes Creek N</vt:lpstr>
      <vt:lpstr>SOIRL Septic Sykes Creek T</vt:lpstr>
      <vt:lpstr>SOIRL Septic MICCO</vt:lpstr>
      <vt:lpstr>SOIRL Septic South Beaches O</vt:lpstr>
      <vt:lpstr>SOIRL Septic South Beaches P</vt:lpstr>
      <vt:lpstr>SOIRL Septic South Central C</vt:lpstr>
      <vt:lpstr>SOIRL Sewer Lat Satellite Bch</vt:lpstr>
      <vt:lpstr>SOIRL Basin 388</vt:lpstr>
      <vt:lpstr>SOIRL Basin 476</vt:lpstr>
      <vt:lpstr>SOIRL Basin 650</vt:lpstr>
      <vt:lpstr>SOIRL Basin 815</vt:lpstr>
      <vt:lpstr>SOIRL Basin 901</vt:lpstr>
      <vt:lpstr>SOIRL Basin 963</vt:lpstr>
      <vt:lpstr>SOIRL Basin 973</vt:lpstr>
      <vt:lpstr>SOIRL Basin 989</vt:lpstr>
      <vt:lpstr>SOIRL Basin 992</vt:lpstr>
      <vt:lpstr>SOIRL Basin 1304</vt:lpstr>
      <vt:lpstr>SOIRL Basin 1317</vt:lpstr>
      <vt:lpstr>SOIRL Basin 1350</vt:lpstr>
      <vt:lpstr>SOIRL Basin 1343</vt:lpstr>
      <vt:lpstr>SOIRL Basin 1329</vt:lpstr>
      <vt:lpstr>SOIRL Basin 1366</vt:lpstr>
      <vt:lpstr>SOIRL Basin 1562</vt:lpstr>
      <vt:lpstr>SOIRL Basin 1762</vt:lpstr>
      <vt:lpstr>SOIRL Basin 408</vt:lpstr>
      <vt:lpstr>SOIRL Basin 454</vt:lpstr>
      <vt:lpstr>SOIRL Basin 626</vt:lpstr>
      <vt:lpstr>SOIRL Basin 1077</vt:lpstr>
      <vt:lpstr>SOIRL Basin 1078</vt:lpstr>
      <vt:lpstr>SOIRL Basin 1151</vt:lpstr>
      <vt:lpstr>SOIRL Basin 1256</vt:lpstr>
      <vt:lpstr>SOIRL Basin 1273</vt:lpstr>
      <vt:lpstr>SOIRL Basin 1298</vt:lpstr>
      <vt:lpstr>SOIRL Baisn 1301</vt:lpstr>
      <vt:lpstr>SOIRL Basin 1324</vt:lpstr>
      <vt:lpstr>SOIRL Basin 1335</vt:lpstr>
      <vt:lpstr>SOIRL Basin 1342</vt:lpstr>
      <vt:lpstr>SOIRL Basin 1349</vt:lpstr>
      <vt:lpstr>SOIRL Basin 1367</vt:lpstr>
      <vt:lpstr>SOIRL Basin 1368</vt:lpstr>
      <vt:lpstr>SOIRL Basin 1377</vt:lpstr>
      <vt:lpstr>SOIRL Basin 1399</vt:lpstr>
      <vt:lpstr>SOIRL Basin 1409</vt:lpstr>
      <vt:lpstr>SOIRL Basin 1416</vt:lpstr>
      <vt:lpstr>SOIRL Basin 1419</vt:lpstr>
      <vt:lpstr>SOIRL Basin 1434</vt:lpstr>
      <vt:lpstr>SOIRL Basin 1439</vt:lpstr>
      <vt:lpstr>SOIRL Basin 1445</vt:lpstr>
      <vt:lpstr>SOIRL Flounder Creek Pond</vt:lpstr>
      <vt:lpstr>SOIRL Huntington Pond</vt:lpstr>
      <vt:lpstr>SOIRL Johns Road Pond</vt:lpstr>
      <vt:lpstr>SOIRL Kingsmill-Aurora</vt:lpstr>
      <vt:lpstr>SOIRL Johns Rd Basin 51</vt:lpstr>
      <vt:lpstr>SOIRL Burkholm Rd Basin 100</vt:lpstr>
      <vt:lpstr>SOIRL Wiley Rd Basin 193</vt:lpstr>
      <vt:lpstr>SOIRL Carter Rd Basin 115</vt:lpstr>
      <vt:lpstr>SOIRL Broadway Pond Basin 832</vt:lpstr>
      <vt:lpstr>SOIRL PW Bioreactor 1298</vt:lpstr>
      <vt:lpstr>SOIRL Fleming Grant Basin 2134</vt:lpstr>
      <vt:lpstr>SOIRL Seagull Bioreactor 1304</vt:lpstr>
      <vt:lpstr>'Atlantic Ave D 5'!Print_Area</vt:lpstr>
      <vt:lpstr>'Breezeway D 1'!Print_Area</vt:lpstr>
      <vt:lpstr>'Cox Rd D 1'!Print_Area</vt:lpstr>
      <vt:lpstr>'Ditch Outfalls D 1'!Print_Area</vt:lpstr>
      <vt:lpstr>'Ditch Outfalls D 2'!Print_Area</vt:lpstr>
      <vt:lpstr>'Ditch Outfalls D 3'!Print_Area</vt:lpstr>
      <vt:lpstr>'Ditch Outfalls D 4'!Print_Area</vt:lpstr>
      <vt:lpstr>'Ditch Outfalls D 5'!Print_Area</vt:lpstr>
      <vt:lpstr>'Fay Lake D 1'!Print_Area</vt:lpstr>
      <vt:lpstr>'FEMA Buyout D 2'!Print_Area</vt:lpstr>
      <vt:lpstr>'Fountainhead D 5'!Print_Area</vt:lpstr>
      <vt:lpstr>'Hoover-Ocean Park D 5'!Print_Area</vt:lpstr>
      <vt:lpstr>'Johnson Jr Phase 2 D 4'!Print_Area</vt:lpstr>
      <vt:lpstr>'Micco Central D 3'!Print_Area</vt:lpstr>
      <vt:lpstr>'Mud Lake D 2'!Print_Area</vt:lpstr>
      <vt:lpstr>'Nasa Drainage D 2'!Print_Area</vt:lpstr>
      <vt:lpstr>'Otter Creek D 4'!Print_Area</vt:lpstr>
      <vt:lpstr>'Oyster Gardening'!Print_Area</vt:lpstr>
      <vt:lpstr>'Pines Industrial D 4'!Print_Area</vt:lpstr>
      <vt:lpstr>'Pluckebaum D 1'!Print_Area</vt:lpstr>
      <vt:lpstr>'Ruby St Baffle Box D 4'!Print_Area</vt:lpstr>
      <vt:lpstr>'Scottsmoor C D 1'!Print_Area</vt:lpstr>
      <vt:lpstr>'Scottsmoor I D 1'!Print_Area</vt:lpstr>
      <vt:lpstr>'SOIRL Baisn 1301'!Print_Area</vt:lpstr>
      <vt:lpstr>'SOIRL Basin 1077'!Print_Area</vt:lpstr>
      <vt:lpstr>'SOIRL Basin 1078'!Print_Area</vt:lpstr>
      <vt:lpstr>'SOIRL Basin 1151'!Print_Area</vt:lpstr>
      <vt:lpstr>'SOIRL Basin 1256'!Print_Area</vt:lpstr>
      <vt:lpstr>'SOIRL Basin 1273'!Print_Area</vt:lpstr>
      <vt:lpstr>'SOIRL Basin 1298'!Print_Area</vt:lpstr>
      <vt:lpstr>'SOIRL Basin 1304'!Print_Area</vt:lpstr>
      <vt:lpstr>'SOIRL Basin 1317'!Print_Area</vt:lpstr>
      <vt:lpstr>'SOIRL Basin 1324'!Print_Area</vt:lpstr>
      <vt:lpstr>'SOIRL Basin 1329'!Print_Area</vt:lpstr>
      <vt:lpstr>'SOIRL Basin 1335'!Print_Area</vt:lpstr>
      <vt:lpstr>'SOIRL Basin 1342'!Print_Area</vt:lpstr>
      <vt:lpstr>'SOIRL Basin 1343'!Print_Area</vt:lpstr>
      <vt:lpstr>'SOIRL Basin 1349'!Print_Area</vt:lpstr>
      <vt:lpstr>'SOIRL Basin 1350'!Print_Area</vt:lpstr>
      <vt:lpstr>'SOIRL Basin 1366'!Print_Area</vt:lpstr>
      <vt:lpstr>'SOIRL Basin 1367'!Print_Area</vt:lpstr>
      <vt:lpstr>'SOIRL Basin 1368'!Print_Area</vt:lpstr>
      <vt:lpstr>'SOIRL Basin 1377'!Print_Area</vt:lpstr>
      <vt:lpstr>'SOIRL Basin 1399'!Print_Area</vt:lpstr>
      <vt:lpstr>'SOIRL Basin 1409'!Print_Area</vt:lpstr>
      <vt:lpstr>'SOIRL Basin 1416'!Print_Area</vt:lpstr>
      <vt:lpstr>'SOIRL Basin 1419'!Print_Area</vt:lpstr>
      <vt:lpstr>'SOIRL Basin 1434'!Print_Area</vt:lpstr>
      <vt:lpstr>'SOIRL Basin 1439'!Print_Area</vt:lpstr>
      <vt:lpstr>'SOIRL Basin 1445'!Print_Area</vt:lpstr>
      <vt:lpstr>'SOIRL Basin 1562'!Print_Area</vt:lpstr>
      <vt:lpstr>'SOIRL Basin 1762'!Print_Area</vt:lpstr>
      <vt:lpstr>'SOIRL Basin 388'!Print_Area</vt:lpstr>
      <vt:lpstr>'SOIRL Basin 408'!Print_Area</vt:lpstr>
      <vt:lpstr>'SOIRL Basin 454'!Print_Area</vt:lpstr>
      <vt:lpstr>'SOIRL Basin 476'!Print_Area</vt:lpstr>
      <vt:lpstr>'SOIRL Basin 626'!Print_Area</vt:lpstr>
      <vt:lpstr>'SOIRL Basin 650'!Print_Area</vt:lpstr>
      <vt:lpstr>'SOIRL Basin 815'!Print_Area</vt:lpstr>
      <vt:lpstr>'SOIRL Basin 901'!Print_Area</vt:lpstr>
      <vt:lpstr>'SOIRL Basin 963'!Print_Area</vt:lpstr>
      <vt:lpstr>'SOIRL Basin 973'!Print_Area</vt:lpstr>
      <vt:lpstr>'SOIRL Basin 989'!Print_Area</vt:lpstr>
      <vt:lpstr>'SOIRL Basin 992'!Print_Area</vt:lpstr>
      <vt:lpstr>'SOIRL Broadway Pond Basin 832'!Print_Area</vt:lpstr>
      <vt:lpstr>'SOIRL Burkholm Rd Basin 100'!Print_Area</vt:lpstr>
      <vt:lpstr>'SOIRL Carter Rd Basin 115'!Print_Area</vt:lpstr>
      <vt:lpstr>'SOIRL Fleming Grant Basin 2134'!Print_Area</vt:lpstr>
      <vt:lpstr>'SOIRL Flounder Creek Pond'!Print_Area</vt:lpstr>
      <vt:lpstr>'SOIRL Huntington Pond'!Print_Area</vt:lpstr>
      <vt:lpstr>'SOIRL Johns Rd Basin 51'!Print_Area</vt:lpstr>
      <vt:lpstr>'SOIRL Johns Road Pond'!Print_Area</vt:lpstr>
      <vt:lpstr>'SOIRL Kingsmill-Aurora'!Print_Area</vt:lpstr>
      <vt:lpstr>'SOIRL Muck Eau Gallie NW'!Print_Area</vt:lpstr>
      <vt:lpstr>'SOIRL Muck Grand Canal'!Print_Area</vt:lpstr>
      <vt:lpstr>'SOIRL Muck Merritt Island Ph I'!Print_Area</vt:lpstr>
      <vt:lpstr>'SOIRL Muck NASA East'!Print_Area</vt:lpstr>
      <vt:lpstr>'SOIRL Muck Rockledge B'!Print_Area</vt:lpstr>
      <vt:lpstr>'SOIRL Muck Sykes Creek'!Print_Area</vt:lpstr>
      <vt:lpstr>'SOIRL Muck Titusville East'!Print_Area</vt:lpstr>
      <vt:lpstr>'SOIRL Muck Titusville West'!Print_Area</vt:lpstr>
      <vt:lpstr>'SOIRL Oyster BRL '!Print_Area</vt:lpstr>
      <vt:lpstr>'SOIRL Oyster BRL Brevard'!Print_Area</vt:lpstr>
      <vt:lpstr>'SOIRL Oyster CIRL'!Print_Area</vt:lpstr>
      <vt:lpstr>'SOIRL Oyster Indian Rvr DR '!Print_Area</vt:lpstr>
      <vt:lpstr>'SOIRL Oyster NIRL'!Print_Area</vt:lpstr>
      <vt:lpstr>'SOIRL Plants Indian Rvr Dr'!Print_Area</vt:lpstr>
      <vt:lpstr>'SOIRL PW Bioreactor 1298'!Print_Area</vt:lpstr>
      <vt:lpstr>'SOIRL Seagull Bioreactor 1304'!Print_Area</vt:lpstr>
      <vt:lpstr>'SOIRL Septic MICCO'!Print_Area</vt:lpstr>
      <vt:lpstr>'SOIRL Septic South Beaches O'!Print_Area</vt:lpstr>
      <vt:lpstr>'SOIRL Septic South Beaches P'!Print_Area</vt:lpstr>
      <vt:lpstr>'SOIRL Septic South Central C'!Print_Area</vt:lpstr>
      <vt:lpstr>'SOIRL Septic Sykes Creek M'!Print_Area</vt:lpstr>
      <vt:lpstr>'SOIRL Septic Sykes Creek N'!Print_Area</vt:lpstr>
      <vt:lpstr>'SOIRL Septic Sykes Creek T'!Print_Area</vt:lpstr>
      <vt:lpstr>'SOIRL Sewer Lat Satellite Bch'!Print_Area</vt:lpstr>
      <vt:lpstr>'SOIRL Wiley Rd Basin 193'!Print_Area</vt:lpstr>
      <vt:lpstr>'Suntree In Channel D 4'!Print_Area</vt:lpstr>
      <vt:lpstr>'W Crisafulli-Church Rd D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Capital Improvement Project Form</dc:title>
  <dc:creator>Thompson, Jackie</dc:creator>
  <cp:lastModifiedBy>Rose, Vicki</cp:lastModifiedBy>
  <cp:lastPrinted>2019-11-19T13:17:38Z</cp:lastPrinted>
  <dcterms:created xsi:type="dcterms:W3CDTF">2019-01-31T16:06:35Z</dcterms:created>
  <dcterms:modified xsi:type="dcterms:W3CDTF">2020-04-21T12:25:52Z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14.11</vt:lpwstr>
  </property>
  <property fmtid="{D5CDD505-2E9C-101B-9397-08002B2CF9AE}" pid="3" name="ContentTypeId">
    <vt:lpwstr>0x010100BB184EC23CC38248ADEA03FFC788AA06010080EF31B71AFBAF4FB49B5764E0037B10</vt:lpwstr>
  </property>
</Properties>
</file>