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E64F3BD8-185B-46BE-A238-8711E02A683D}" xr6:coauthVersionLast="36" xr6:coauthVersionMax="36" xr10:uidLastSave="{00000000-0000-0000-0000-000000000000}"/>
  <bookViews>
    <workbookView xWindow="0" yWindow="0" windowWidth="23040" windowHeight="9060" xr2:uid="{00000000-000D-0000-FFFF-FFFF00000000}"/>
  </bookViews>
  <sheets>
    <sheet name="FIVE-YEAR ROAD RESURFACING" sheetId="33" r:id="rId1"/>
    <sheet name="FIVE-YEAR ROAD RECONSTRUCTION" sheetId="19" r:id="rId2"/>
    <sheet name="CHEROKEE &amp; BAYFIELD DRAINAGE" sheetId="34" r:id="rId3"/>
    <sheet name="MUCK REMOVAL DISTRICT 2" sheetId="44" r:id="rId4"/>
    <sheet name="BCDC INAMATE SHOWERS" sheetId="43" r:id="rId5"/>
    <sheet name="BCDC KITCHEN " sheetId="42" r:id="rId6"/>
    <sheet name="BCGCN HVAC" sheetId="41" r:id="rId7"/>
    <sheet name="CSC TSVL HVAC" sheetId="39" r:id="rId8"/>
    <sheet name="MELB COURTHOUSE ROOF" sheetId="38" r:id="rId9"/>
    <sheet name="MJC ELEVATORS" sheetId="37" r:id="rId10"/>
    <sheet name="S. ANIMAL SHELTER HUMIDITY" sheetId="36" r:id="rId11"/>
    <sheet name="ANGEL AVENUE" sheetId="1" r:id="rId12"/>
    <sheet name="AURORA SW" sheetId="2" r:id="rId13"/>
    <sheet name="BABCOCK ST. IMP" sheetId="10" r:id="rId14"/>
    <sheet name="CHICAGO AVE DRP" sheetId="27" r:id="rId15"/>
    <sheet name="Corto Road Pipe" sheetId="46" r:id="rId16"/>
    <sheet name="FAY &amp; CURTIS SAFETY IMPVMTS" sheetId="26" r:id="rId17"/>
    <sheet name="FRIDAY RD &amp; SR 524 INTERSECTION" sheetId="25" r:id="rId18"/>
    <sheet name="ELLIS ROAD" sheetId="14" r:id="rId19"/>
    <sheet name="HOMESTEAD AVE PIPE" sheetId="24" r:id="rId20"/>
    <sheet name="HOLLYWOOD WIDENING" sheetId="6" r:id="rId21"/>
    <sheet name="MICCO BRIDGE" sheetId="29" r:id="rId22"/>
    <sheet name="PINEDA OVERPASS" sheetId="8" r:id="rId23"/>
    <sheet name="RAVEN DRAINAGE &amp; DRP" sheetId="21" r:id="rId24"/>
    <sheet name="RIVERSIDE DR SW" sheetId="9" r:id="rId25"/>
    <sheet name="SEA RAY BRIDGE REPLACEMENT" sheetId="20" r:id="rId26"/>
    <sheet name="SR520 SYKES CREEK" sheetId="12" r:id="rId27"/>
    <sheet name="ST. JOHNS PWY" sheetId="13" r:id="rId28"/>
    <sheet name="SHERIDAN RD SW PHASE II" sheetId="17" r:id="rId29"/>
    <sheet name="SUNTREE &amp; WICKHAM" sheetId="28" r:id="rId30"/>
    <sheet name="TEAL DRAINAGE &amp; DRP" sheetId="22" r:id="rId31"/>
    <sheet name="TRAFFIC MC" sheetId="15" r:id="rId32"/>
    <sheet name="W. HALL RD OUTFALL IMPRVMTS" sheetId="23" r:id="rId33"/>
    <sheet name="W. BAY DRIVE DRAINAGE IMPRVMTS" sheetId="48" r:id="rId34"/>
    <sheet name="W. WOOD DRIVE DRAINAGE IMPRVMNT" sheetId="47" r:id="rId35"/>
    <sheet name="WICKHAM &amp; AURORA PED IMPVMTS" sheetId="30" r:id="rId36"/>
    <sheet name="WICKHAM &amp; LAKE WASHINGTON PED " sheetId="31" r:id="rId37"/>
    <sheet name="VALKARIA &amp; WYOMING INTER IMPV" sheetId="16" r:id="rId38"/>
  </sheets>
  <externalReferences>
    <externalReference r:id="rId39"/>
    <externalReference r:id="rId40"/>
    <externalReference r:id="rId41"/>
  </externalReferences>
  <definedNames>
    <definedName name="_dis5" localSheetId="11">#REF!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11">#REF!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11">#REF!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11">#REF!</definedName>
    <definedName name="mstu">#REF!</definedName>
    <definedName name="_xlnm.Print_Area" localSheetId="11">'ANGEL AVENUE'!$A$1:$I$25</definedName>
    <definedName name="_xlnm.Print_Area" localSheetId="12">'AURORA SW'!$A$1:$I$25</definedName>
    <definedName name="_xlnm.Print_Area" localSheetId="13">'BABCOCK ST. IMP'!$A$1:$I$25</definedName>
    <definedName name="_xlnm.Print_Area" localSheetId="4">'BCDC INAMATE SHOWERS'!$A$1:$I$26</definedName>
    <definedName name="_xlnm.Print_Area" localSheetId="5">'BCDC KITCHEN '!$A$1:$I$26</definedName>
    <definedName name="_xlnm.Print_Area" localSheetId="6">'BCGCN HVAC'!$A$1:$I$26</definedName>
    <definedName name="_xlnm.Print_Area" localSheetId="2">'CHEROKEE &amp; BAYFIELD DRAINAGE'!$A$1:$I$25</definedName>
    <definedName name="_xlnm.Print_Area" localSheetId="14">'CHICAGO AVE DRP'!$A$1:$I$25</definedName>
    <definedName name="_xlnm.Print_Area" localSheetId="7">'CSC TSVL HVAC'!$A$1:$I$26</definedName>
    <definedName name="_xlnm.Print_Area" localSheetId="18">'ELLIS ROAD'!$A$1:$I$26</definedName>
    <definedName name="_xlnm.Print_Area" localSheetId="16">'FAY &amp; CURTIS SAFETY IMPVMTS'!$A$1:$I$25</definedName>
    <definedName name="_xlnm.Print_Area" localSheetId="1">'FIVE-YEAR ROAD RECONSTRUCTION'!$A$1:$I$25</definedName>
    <definedName name="_xlnm.Print_Area" localSheetId="0">'FIVE-YEAR ROAD RESURFACING'!$A$1:$I$25</definedName>
    <definedName name="_xlnm.Print_Area" localSheetId="17">'FRIDAY RD &amp; SR 524 INTERSECTION'!$A$1:$I$25</definedName>
    <definedName name="_xlnm.Print_Area" localSheetId="20">'HOLLYWOOD WIDENING'!$A$1:$I$25</definedName>
    <definedName name="_xlnm.Print_Area" localSheetId="19">'HOMESTEAD AVE PIPE'!$A$1:$I$25</definedName>
    <definedName name="_xlnm.Print_Area" localSheetId="8">'MELB COURTHOUSE ROOF'!$A$1:$I$26</definedName>
    <definedName name="_xlnm.Print_Area" localSheetId="21">'MICCO BRIDGE'!$A$1:$I$25</definedName>
    <definedName name="_xlnm.Print_Area" localSheetId="9">'MJC ELEVATORS'!$A$1:$I$26</definedName>
    <definedName name="_xlnm.Print_Area" localSheetId="3">'MUCK REMOVAL DISTRICT 2'!$A$1:$I$25</definedName>
    <definedName name="_xlnm.Print_Area" localSheetId="22">'PINEDA OVERPASS'!$A$1:$I$25</definedName>
    <definedName name="_xlnm.Print_Area" localSheetId="23">'RAVEN DRAINAGE &amp; DRP'!$A$1:$I$25</definedName>
    <definedName name="_xlnm.Print_Area" localSheetId="24">'RIVERSIDE DR SW'!$A$1:$I$25</definedName>
    <definedName name="_xlnm.Print_Area" localSheetId="10">'S. ANIMAL SHELTER HUMIDITY'!$A$1:$I$26</definedName>
    <definedName name="_xlnm.Print_Area" localSheetId="25">'SEA RAY BRIDGE REPLACEMENT'!$A$1:$I$25</definedName>
    <definedName name="_xlnm.Print_Area" localSheetId="28">'SHERIDAN RD SW PHASE II'!$A$1:$I$25</definedName>
    <definedName name="_xlnm.Print_Area" localSheetId="26">'SR520 SYKES CREEK'!$A$1:$I$25</definedName>
    <definedName name="_xlnm.Print_Area" localSheetId="27">'ST. JOHNS PWY'!$A$1:$I$26</definedName>
    <definedName name="_xlnm.Print_Area" localSheetId="30">'TEAL DRAINAGE &amp; DRP'!$A$1:$I$25</definedName>
    <definedName name="_xlnm.Print_Area" localSheetId="31">'TRAFFIC MC'!$A$1:$I$26</definedName>
    <definedName name="_xlnm.Print_Area" localSheetId="37">'VALKARIA &amp; WYOMING INTER IMPV'!$A$1:$I$25</definedName>
    <definedName name="_xlnm.Print_Area" localSheetId="32">'W. HALL RD OUTFALL IMPRVMTS'!$A$1:$I$25</definedName>
    <definedName name="Projected_Revenue" localSheetId="11">#REF!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D23" i="15" l="1"/>
  <c r="B21" i="15"/>
  <c r="H25" i="47" l="1"/>
  <c r="G25" i="47"/>
  <c r="F25" i="47"/>
  <c r="E25" i="47"/>
  <c r="D25" i="47"/>
  <c r="C25" i="47"/>
  <c r="B25" i="47"/>
  <c r="I24" i="47"/>
  <c r="I23" i="47"/>
  <c r="I22" i="47"/>
  <c r="I21" i="47"/>
  <c r="H20" i="47"/>
  <c r="G20" i="47"/>
  <c r="F20" i="47"/>
  <c r="E20" i="47"/>
  <c r="D20" i="47"/>
  <c r="I20" i="47" s="1"/>
  <c r="I19" i="47"/>
  <c r="I18" i="47"/>
  <c r="I17" i="47"/>
  <c r="I16" i="47"/>
  <c r="I15" i="47"/>
  <c r="H25" i="48"/>
  <c r="G25" i="48"/>
  <c r="F25" i="48"/>
  <c r="E25" i="48"/>
  <c r="I25" i="48" s="1"/>
  <c r="D25" i="48"/>
  <c r="C25" i="48"/>
  <c r="B25" i="48"/>
  <c r="I24" i="48"/>
  <c r="I23" i="48"/>
  <c r="I22" i="48"/>
  <c r="I21" i="48"/>
  <c r="H20" i="48"/>
  <c r="G20" i="48"/>
  <c r="F20" i="48"/>
  <c r="E20" i="48"/>
  <c r="D20" i="48"/>
  <c r="I19" i="48"/>
  <c r="I18" i="48"/>
  <c r="I17" i="48"/>
  <c r="I16" i="48"/>
  <c r="I15" i="48"/>
  <c r="I25" i="47" l="1"/>
  <c r="I20" i="48"/>
  <c r="E23" i="13"/>
  <c r="D23" i="13"/>
  <c r="E23" i="20"/>
  <c r="D23" i="20"/>
  <c r="D22" i="14"/>
  <c r="C22" i="14"/>
  <c r="D23" i="46" l="1"/>
  <c r="D25" i="46" s="1"/>
  <c r="H25" i="46"/>
  <c r="G25" i="46"/>
  <c r="F25" i="46"/>
  <c r="E25" i="46"/>
  <c r="B25" i="46"/>
  <c r="I24" i="46"/>
  <c r="C25" i="46"/>
  <c r="I21" i="46"/>
  <c r="H20" i="46"/>
  <c r="G20" i="46"/>
  <c r="F20" i="46"/>
  <c r="E20" i="46"/>
  <c r="D20" i="46"/>
  <c r="B20" i="46"/>
  <c r="I19" i="46"/>
  <c r="I18" i="46"/>
  <c r="I17" i="46"/>
  <c r="I16" i="46"/>
  <c r="I15" i="46"/>
  <c r="I25" i="46" l="1"/>
  <c r="I20" i="46"/>
  <c r="I23" i="46"/>
  <c r="I22" i="46"/>
  <c r="D24" i="33"/>
  <c r="D19" i="33"/>
  <c r="B15" i="44" l="1"/>
  <c r="B23" i="44" l="1"/>
  <c r="H25" i="44" l="1"/>
  <c r="G25" i="44"/>
  <c r="F25" i="44"/>
  <c r="E25" i="44"/>
  <c r="D25" i="44"/>
  <c r="C25" i="44"/>
  <c r="B25" i="44"/>
  <c r="I24" i="44"/>
  <c r="I23" i="44"/>
  <c r="I22" i="44"/>
  <c r="I21" i="44"/>
  <c r="H20" i="44"/>
  <c r="G20" i="44"/>
  <c r="F20" i="44"/>
  <c r="E20" i="44"/>
  <c r="D20" i="44"/>
  <c r="C20" i="44"/>
  <c r="B20" i="44"/>
  <c r="I19" i="44"/>
  <c r="I18" i="44"/>
  <c r="I17" i="44"/>
  <c r="I16" i="44"/>
  <c r="I15" i="44"/>
  <c r="I25" i="44" l="1"/>
  <c r="I20" i="44"/>
  <c r="H26" i="36" l="1"/>
  <c r="G26" i="36"/>
  <c r="F26" i="36"/>
  <c r="E26" i="36"/>
  <c r="D26" i="36"/>
  <c r="C26" i="36"/>
  <c r="B26" i="36"/>
  <c r="I25" i="36"/>
  <c r="I24" i="36"/>
  <c r="I23" i="36"/>
  <c r="I22" i="36"/>
  <c r="H21" i="36"/>
  <c r="G21" i="36"/>
  <c r="F21" i="36"/>
  <c r="E21" i="36"/>
  <c r="D21" i="36"/>
  <c r="B21" i="36"/>
  <c r="I20" i="36"/>
  <c r="I19" i="36"/>
  <c r="I18" i="36"/>
  <c r="I17" i="36"/>
  <c r="I16" i="36"/>
  <c r="I21" i="36" l="1"/>
  <c r="I26" i="36"/>
  <c r="H26" i="37"/>
  <c r="G26" i="37"/>
  <c r="F26" i="37"/>
  <c r="E26" i="37"/>
  <c r="D26" i="37"/>
  <c r="C26" i="37"/>
  <c r="B26" i="37"/>
  <c r="I25" i="37"/>
  <c r="I24" i="37"/>
  <c r="I23" i="37"/>
  <c r="I22" i="37"/>
  <c r="H21" i="37"/>
  <c r="G21" i="37"/>
  <c r="F21" i="37"/>
  <c r="E21" i="37"/>
  <c r="D21" i="37"/>
  <c r="C21" i="37"/>
  <c r="B21" i="37"/>
  <c r="I20" i="37"/>
  <c r="I19" i="37"/>
  <c r="I18" i="37"/>
  <c r="I17" i="37"/>
  <c r="I16" i="37"/>
  <c r="I21" i="37" l="1"/>
  <c r="I26" i="37"/>
  <c r="H26" i="38"/>
  <c r="G26" i="38"/>
  <c r="F26" i="38"/>
  <c r="E26" i="38"/>
  <c r="D26" i="38"/>
  <c r="C26" i="38"/>
  <c r="B26" i="38"/>
  <c r="I25" i="38"/>
  <c r="I24" i="38"/>
  <c r="I23" i="38"/>
  <c r="I22" i="38"/>
  <c r="H21" i="38"/>
  <c r="G21" i="38"/>
  <c r="F21" i="38"/>
  <c r="E21" i="38"/>
  <c r="D21" i="38"/>
  <c r="C21" i="38"/>
  <c r="B21" i="38"/>
  <c r="I20" i="38"/>
  <c r="I19" i="38"/>
  <c r="I18" i="38"/>
  <c r="I17" i="38"/>
  <c r="I16" i="38"/>
  <c r="I21" i="38" l="1"/>
  <c r="I26" i="38"/>
  <c r="H26" i="39"/>
  <c r="G26" i="39"/>
  <c r="F26" i="39"/>
  <c r="E26" i="39"/>
  <c r="D26" i="39"/>
  <c r="C26" i="39"/>
  <c r="B26" i="39"/>
  <c r="I25" i="39"/>
  <c r="I24" i="39"/>
  <c r="I23" i="39"/>
  <c r="I22" i="39"/>
  <c r="H21" i="39"/>
  <c r="G21" i="39"/>
  <c r="F21" i="39"/>
  <c r="E21" i="39"/>
  <c r="D21" i="39"/>
  <c r="C21" i="39"/>
  <c r="B21" i="39"/>
  <c r="I20" i="39"/>
  <c r="I19" i="39"/>
  <c r="I18" i="39"/>
  <c r="I17" i="39"/>
  <c r="I16" i="39"/>
  <c r="I21" i="39" l="1"/>
  <c r="I26" i="39"/>
  <c r="H26" i="41" l="1"/>
  <c r="G26" i="41"/>
  <c r="F26" i="41"/>
  <c r="E26" i="41"/>
  <c r="D26" i="41"/>
  <c r="C26" i="41"/>
  <c r="B26" i="41"/>
  <c r="I26" i="41" s="1"/>
  <c r="I25" i="41"/>
  <c r="I24" i="41"/>
  <c r="I23" i="41"/>
  <c r="I22" i="41"/>
  <c r="H21" i="41"/>
  <c r="G21" i="41"/>
  <c r="F21" i="41"/>
  <c r="E21" i="41"/>
  <c r="D21" i="41"/>
  <c r="C21" i="41"/>
  <c r="B21" i="41"/>
  <c r="I20" i="41"/>
  <c r="I19" i="41"/>
  <c r="I18" i="41"/>
  <c r="I17" i="41"/>
  <c r="I16" i="41"/>
  <c r="I21" i="41" l="1"/>
  <c r="H26" i="42"/>
  <c r="G26" i="42"/>
  <c r="F26" i="42"/>
  <c r="E26" i="42"/>
  <c r="D26" i="42"/>
  <c r="C26" i="42"/>
  <c r="B26" i="42"/>
  <c r="I26" i="42" s="1"/>
  <c r="I25" i="42"/>
  <c r="I24" i="42"/>
  <c r="I23" i="42"/>
  <c r="I22" i="42"/>
  <c r="H21" i="42"/>
  <c r="G21" i="42"/>
  <c r="F21" i="42"/>
  <c r="E21" i="42"/>
  <c r="D21" i="42"/>
  <c r="C21" i="42"/>
  <c r="B21" i="42"/>
  <c r="I20" i="42"/>
  <c r="I19" i="42"/>
  <c r="I18" i="42"/>
  <c r="I17" i="42"/>
  <c r="I16" i="42"/>
  <c r="I21" i="42" l="1"/>
  <c r="H26" i="43"/>
  <c r="G26" i="43"/>
  <c r="F26" i="43"/>
  <c r="E26" i="43"/>
  <c r="D26" i="43"/>
  <c r="C26" i="43"/>
  <c r="B26" i="43"/>
  <c r="I25" i="43"/>
  <c r="I24" i="43"/>
  <c r="I23" i="43"/>
  <c r="I22" i="43"/>
  <c r="H21" i="43"/>
  <c r="G21" i="43"/>
  <c r="F21" i="43"/>
  <c r="E21" i="43"/>
  <c r="D21" i="43"/>
  <c r="C21" i="43"/>
  <c r="B21" i="43"/>
  <c r="I20" i="43"/>
  <c r="I19" i="43"/>
  <c r="I18" i="43"/>
  <c r="I17" i="43"/>
  <c r="I16" i="43"/>
  <c r="I26" i="43" l="1"/>
  <c r="I21" i="43"/>
  <c r="H25" i="34"/>
  <c r="G25" i="34"/>
  <c r="F25" i="34"/>
  <c r="E25" i="34"/>
  <c r="D25" i="34"/>
  <c r="C25" i="34"/>
  <c r="B25" i="34"/>
  <c r="I24" i="34"/>
  <c r="I23" i="34"/>
  <c r="I22" i="34"/>
  <c r="I21" i="34"/>
  <c r="H20" i="34"/>
  <c r="G20" i="34"/>
  <c r="F20" i="34"/>
  <c r="E20" i="34"/>
  <c r="D20" i="34"/>
  <c r="C20" i="34"/>
  <c r="B20" i="34"/>
  <c r="I19" i="34"/>
  <c r="I18" i="34"/>
  <c r="I17" i="34"/>
  <c r="I16" i="34"/>
  <c r="I15" i="34"/>
  <c r="I25" i="34" l="1"/>
  <c r="I20" i="34"/>
  <c r="B16" i="6"/>
  <c r="B15" i="13" l="1"/>
  <c r="B20" i="24"/>
  <c r="B21" i="2"/>
  <c r="I15" i="19"/>
  <c r="I16" i="19"/>
  <c r="I17" i="19"/>
  <c r="I18" i="19"/>
  <c r="I19" i="19"/>
  <c r="I21" i="19"/>
  <c r="I22" i="19"/>
  <c r="I23" i="19"/>
  <c r="I24" i="19"/>
  <c r="G25" i="19" l="1"/>
  <c r="F25" i="19"/>
  <c r="E25" i="19"/>
  <c r="D25" i="19"/>
  <c r="C25" i="19"/>
  <c r="B25" i="19"/>
  <c r="G20" i="19"/>
  <c r="F20" i="19"/>
  <c r="E20" i="19"/>
  <c r="D20" i="19"/>
  <c r="C20" i="19"/>
  <c r="B20" i="19"/>
  <c r="G25" i="33"/>
  <c r="F25" i="33"/>
  <c r="E25" i="33"/>
  <c r="D25" i="33"/>
  <c r="C25" i="33"/>
  <c r="B25" i="33"/>
  <c r="G20" i="33"/>
  <c r="F20" i="33"/>
  <c r="E20" i="33"/>
  <c r="D20" i="33"/>
  <c r="C20" i="33"/>
  <c r="B20" i="33"/>
  <c r="H25" i="19"/>
  <c r="H20" i="19"/>
  <c r="H25" i="33"/>
  <c r="I24" i="33"/>
  <c r="I23" i="33"/>
  <c r="I22" i="33"/>
  <c r="I21" i="33"/>
  <c r="H20" i="33"/>
  <c r="I19" i="33"/>
  <c r="I18" i="33"/>
  <c r="I17" i="33"/>
  <c r="I16" i="33"/>
  <c r="I15" i="33"/>
  <c r="I25" i="19" l="1"/>
  <c r="I20" i="19"/>
  <c r="I25" i="33"/>
  <c r="I20" i="33"/>
  <c r="B15" i="17" l="1"/>
  <c r="D23" i="17"/>
  <c r="E16" i="13" l="1"/>
  <c r="E17" i="13"/>
  <c r="B23" i="12" l="1"/>
  <c r="H25" i="31"/>
  <c r="G25" i="31"/>
  <c r="F25" i="31"/>
  <c r="E25" i="31"/>
  <c r="D25" i="31"/>
  <c r="C25" i="31"/>
  <c r="B25" i="31"/>
  <c r="I24" i="31"/>
  <c r="I23" i="31"/>
  <c r="I22" i="31"/>
  <c r="I21" i="31"/>
  <c r="H20" i="31"/>
  <c r="G20" i="31"/>
  <c r="F20" i="31"/>
  <c r="E20" i="31"/>
  <c r="D20" i="31"/>
  <c r="C20" i="31"/>
  <c r="B20" i="31"/>
  <c r="I19" i="31"/>
  <c r="I18" i="31"/>
  <c r="I17" i="31"/>
  <c r="I16" i="31"/>
  <c r="I15" i="31"/>
  <c r="H25" i="30"/>
  <c r="G25" i="30"/>
  <c r="F25" i="30"/>
  <c r="E25" i="30"/>
  <c r="D25" i="30"/>
  <c r="C25" i="30"/>
  <c r="B25" i="30"/>
  <c r="I24" i="30"/>
  <c r="I23" i="30"/>
  <c r="I22" i="30"/>
  <c r="I21" i="30"/>
  <c r="H20" i="30"/>
  <c r="G20" i="30"/>
  <c r="F20" i="30"/>
  <c r="E20" i="30"/>
  <c r="D20" i="30"/>
  <c r="C20" i="30"/>
  <c r="B20" i="30"/>
  <c r="I19" i="30"/>
  <c r="I18" i="30"/>
  <c r="I17" i="30"/>
  <c r="I16" i="30"/>
  <c r="I15" i="30"/>
  <c r="H25" i="29"/>
  <c r="G25" i="29"/>
  <c r="F25" i="29"/>
  <c r="E25" i="29"/>
  <c r="D25" i="29"/>
  <c r="C25" i="29"/>
  <c r="B25" i="29"/>
  <c r="I24" i="29"/>
  <c r="I23" i="29"/>
  <c r="I22" i="29"/>
  <c r="I21" i="29"/>
  <c r="H20" i="29"/>
  <c r="G20" i="29"/>
  <c r="F20" i="29"/>
  <c r="E20" i="29"/>
  <c r="D20" i="29"/>
  <c r="C20" i="29"/>
  <c r="B20" i="29"/>
  <c r="I19" i="29"/>
  <c r="I18" i="29"/>
  <c r="I17" i="29"/>
  <c r="I16" i="29"/>
  <c r="I15" i="29"/>
  <c r="H25" i="28"/>
  <c r="G25" i="28"/>
  <c r="F25" i="28"/>
  <c r="E25" i="28"/>
  <c r="D25" i="28"/>
  <c r="C25" i="28"/>
  <c r="B25" i="28"/>
  <c r="I24" i="28"/>
  <c r="I23" i="28"/>
  <c r="I22" i="28"/>
  <c r="I21" i="28"/>
  <c r="H20" i="28"/>
  <c r="G20" i="28"/>
  <c r="F20" i="28"/>
  <c r="E20" i="28"/>
  <c r="D20" i="28"/>
  <c r="C20" i="28"/>
  <c r="B20" i="28"/>
  <c r="I19" i="28"/>
  <c r="I18" i="28"/>
  <c r="I17" i="28"/>
  <c r="I16" i="28"/>
  <c r="I15" i="28"/>
  <c r="D23" i="24"/>
  <c r="C22" i="24"/>
  <c r="I25" i="28" l="1"/>
  <c r="I20" i="28"/>
  <c r="I25" i="31"/>
  <c r="I20" i="31"/>
  <c r="I25" i="30"/>
  <c r="I20" i="30"/>
  <c r="I25" i="29"/>
  <c r="I20" i="29"/>
  <c r="B22" i="2" l="1"/>
  <c r="H25" i="27" l="1"/>
  <c r="G25" i="27"/>
  <c r="F25" i="27"/>
  <c r="E25" i="27"/>
  <c r="D25" i="27"/>
  <c r="C25" i="27"/>
  <c r="B25" i="27"/>
  <c r="I24" i="27"/>
  <c r="I23" i="27"/>
  <c r="I22" i="27"/>
  <c r="I21" i="27"/>
  <c r="H20" i="27"/>
  <c r="G20" i="27"/>
  <c r="F20" i="27"/>
  <c r="E20" i="27"/>
  <c r="D20" i="27"/>
  <c r="C20" i="27"/>
  <c r="B20" i="27"/>
  <c r="I19" i="27"/>
  <c r="I18" i="27"/>
  <c r="I17" i="27"/>
  <c r="I16" i="27"/>
  <c r="I15" i="27"/>
  <c r="H25" i="25"/>
  <c r="G25" i="25"/>
  <c r="F25" i="25"/>
  <c r="E25" i="25"/>
  <c r="D25" i="25"/>
  <c r="C25" i="25"/>
  <c r="B25" i="25"/>
  <c r="I24" i="25"/>
  <c r="I23" i="25"/>
  <c r="I22" i="25"/>
  <c r="I21" i="25"/>
  <c r="H20" i="25"/>
  <c r="G20" i="25"/>
  <c r="F20" i="25"/>
  <c r="E20" i="25"/>
  <c r="D20" i="25"/>
  <c r="C20" i="25"/>
  <c r="B20" i="25"/>
  <c r="I19" i="25"/>
  <c r="I18" i="25"/>
  <c r="I17" i="25"/>
  <c r="I16" i="25"/>
  <c r="I15" i="25"/>
  <c r="H25" i="26"/>
  <c r="G25" i="26"/>
  <c r="F25" i="26"/>
  <c r="E25" i="26"/>
  <c r="D25" i="26"/>
  <c r="C25" i="26"/>
  <c r="B25" i="26"/>
  <c r="I24" i="26"/>
  <c r="I23" i="26"/>
  <c r="I22" i="26"/>
  <c r="I21" i="26"/>
  <c r="H20" i="26"/>
  <c r="G20" i="26"/>
  <c r="F20" i="26"/>
  <c r="E20" i="26"/>
  <c r="D20" i="26"/>
  <c r="C20" i="26"/>
  <c r="B20" i="26"/>
  <c r="I20" i="26" s="1"/>
  <c r="I19" i="26"/>
  <c r="I18" i="26"/>
  <c r="I17" i="26"/>
  <c r="I16" i="26"/>
  <c r="I15" i="26"/>
  <c r="I15" i="24"/>
  <c r="H25" i="24"/>
  <c r="G25" i="24"/>
  <c r="F25" i="24"/>
  <c r="E25" i="24"/>
  <c r="D25" i="24"/>
  <c r="C25" i="24"/>
  <c r="B25" i="24"/>
  <c r="I24" i="24"/>
  <c r="I23" i="24"/>
  <c r="I22" i="24"/>
  <c r="I21" i="24"/>
  <c r="H20" i="24"/>
  <c r="G20" i="24"/>
  <c r="F20" i="24"/>
  <c r="E20" i="24"/>
  <c r="D20" i="24"/>
  <c r="I18" i="24"/>
  <c r="I17" i="24"/>
  <c r="I16" i="24"/>
  <c r="H25" i="23"/>
  <c r="G25" i="23"/>
  <c r="F25" i="23"/>
  <c r="E25" i="23"/>
  <c r="D25" i="23"/>
  <c r="C25" i="23"/>
  <c r="B25" i="23"/>
  <c r="I24" i="23"/>
  <c r="I23" i="23"/>
  <c r="I22" i="23"/>
  <c r="I21" i="23"/>
  <c r="H20" i="23"/>
  <c r="G20" i="23"/>
  <c r="F20" i="23"/>
  <c r="E20" i="23"/>
  <c r="D20" i="23"/>
  <c r="C20" i="23"/>
  <c r="B20" i="23"/>
  <c r="I19" i="23"/>
  <c r="I18" i="23"/>
  <c r="I17" i="23"/>
  <c r="I16" i="23"/>
  <c r="I15" i="23"/>
  <c r="H25" i="22"/>
  <c r="G25" i="22"/>
  <c r="F25" i="22"/>
  <c r="E25" i="22"/>
  <c r="D25" i="22"/>
  <c r="C25" i="22"/>
  <c r="B25" i="22"/>
  <c r="I24" i="22"/>
  <c r="I23" i="22"/>
  <c r="I22" i="22"/>
  <c r="I21" i="22"/>
  <c r="H20" i="22"/>
  <c r="G20" i="22"/>
  <c r="F20" i="22"/>
  <c r="E20" i="22"/>
  <c r="I20" i="22" s="1"/>
  <c r="D20" i="22"/>
  <c r="C20" i="22"/>
  <c r="B20" i="22"/>
  <c r="I19" i="22"/>
  <c r="I18" i="22"/>
  <c r="I17" i="22"/>
  <c r="I16" i="22"/>
  <c r="I15" i="22"/>
  <c r="I20" i="25" l="1"/>
  <c r="I25" i="22"/>
  <c r="I25" i="23"/>
  <c r="I25" i="25"/>
  <c r="I25" i="27"/>
  <c r="I20" i="27"/>
  <c r="I25" i="26"/>
  <c r="I25" i="24"/>
  <c r="I20" i="24"/>
  <c r="I19" i="24"/>
  <c r="I20" i="23"/>
  <c r="H25" i="21" l="1"/>
  <c r="G25" i="21"/>
  <c r="F25" i="21"/>
  <c r="E25" i="21"/>
  <c r="D25" i="21"/>
  <c r="C25" i="21"/>
  <c r="B25" i="21"/>
  <c r="I24" i="21"/>
  <c r="I23" i="21"/>
  <c r="I22" i="21"/>
  <c r="I21" i="21"/>
  <c r="H20" i="21"/>
  <c r="G20" i="21"/>
  <c r="F20" i="21"/>
  <c r="E20" i="21"/>
  <c r="D20" i="21"/>
  <c r="C20" i="21"/>
  <c r="B20" i="21"/>
  <c r="I19" i="21"/>
  <c r="I18" i="21"/>
  <c r="I17" i="21"/>
  <c r="I16" i="21"/>
  <c r="I15" i="21"/>
  <c r="I25" i="21" l="1"/>
  <c r="I20" i="21"/>
  <c r="H25" i="20"/>
  <c r="G25" i="20"/>
  <c r="F25" i="20"/>
  <c r="E25" i="20"/>
  <c r="D25" i="20"/>
  <c r="M26" i="20" s="1"/>
  <c r="C25" i="20"/>
  <c r="B25" i="20"/>
  <c r="I24" i="20"/>
  <c r="I23" i="20"/>
  <c r="I22" i="20"/>
  <c r="I21" i="20"/>
  <c r="H20" i="20"/>
  <c r="G20" i="20"/>
  <c r="F20" i="20"/>
  <c r="E20" i="20"/>
  <c r="D20" i="20"/>
  <c r="C20" i="20"/>
  <c r="B20" i="20"/>
  <c r="I19" i="20"/>
  <c r="I18" i="20"/>
  <c r="I17" i="20"/>
  <c r="I16" i="20"/>
  <c r="I15" i="20"/>
  <c r="I20" i="20" l="1"/>
  <c r="I25" i="20"/>
  <c r="B19" i="6"/>
  <c r="B23" i="13" l="1"/>
  <c r="C23" i="13" l="1"/>
  <c r="C16" i="13"/>
  <c r="C17" i="13"/>
  <c r="B17" i="13"/>
  <c r="H25" i="17" l="1"/>
  <c r="G25" i="17"/>
  <c r="F25" i="17"/>
  <c r="E25" i="17"/>
  <c r="D25" i="17"/>
  <c r="C25" i="17"/>
  <c r="B25" i="17"/>
  <c r="I24" i="17"/>
  <c r="I23" i="17"/>
  <c r="I22" i="17"/>
  <c r="I21" i="17"/>
  <c r="H20" i="17"/>
  <c r="G20" i="17"/>
  <c r="F20" i="17"/>
  <c r="E20" i="17"/>
  <c r="D20" i="17"/>
  <c r="C20" i="17"/>
  <c r="B20" i="17"/>
  <c r="I19" i="17"/>
  <c r="I18" i="17"/>
  <c r="I17" i="17"/>
  <c r="I16" i="17"/>
  <c r="I15" i="17"/>
  <c r="B16" i="16"/>
  <c r="B20" i="16" s="1"/>
  <c r="D25" i="16"/>
  <c r="H25" i="16"/>
  <c r="G25" i="16"/>
  <c r="F25" i="16"/>
  <c r="E25" i="16"/>
  <c r="C25" i="16"/>
  <c r="B25" i="16"/>
  <c r="I24" i="16"/>
  <c r="I22" i="16"/>
  <c r="I21" i="16"/>
  <c r="H20" i="16"/>
  <c r="G20" i="16"/>
  <c r="F20" i="16"/>
  <c r="E20" i="16"/>
  <c r="D20" i="16"/>
  <c r="C20" i="16"/>
  <c r="I19" i="16"/>
  <c r="I18" i="16"/>
  <c r="I17" i="16"/>
  <c r="I15" i="16"/>
  <c r="I20" i="17" l="1"/>
  <c r="I25" i="17"/>
  <c r="I20" i="16"/>
  <c r="I16" i="16"/>
  <c r="I23" i="16"/>
  <c r="I25" i="16"/>
  <c r="I26" i="15"/>
  <c r="H25" i="15"/>
  <c r="G25" i="15"/>
  <c r="F25" i="15"/>
  <c r="E25" i="15"/>
  <c r="D25" i="15"/>
  <c r="C25" i="15"/>
  <c r="B25" i="15"/>
  <c r="I24" i="15"/>
  <c r="I23" i="15"/>
  <c r="I22" i="15"/>
  <c r="I21" i="15"/>
  <c r="H20" i="15"/>
  <c r="G20" i="15"/>
  <c r="F20" i="15"/>
  <c r="E20" i="15"/>
  <c r="D20" i="15"/>
  <c r="C20" i="15"/>
  <c r="B20" i="15"/>
  <c r="I19" i="15"/>
  <c r="I18" i="15"/>
  <c r="I17" i="15"/>
  <c r="I16" i="15"/>
  <c r="I15" i="15"/>
  <c r="I26" i="14"/>
  <c r="H25" i="14"/>
  <c r="G25" i="14"/>
  <c r="F25" i="14"/>
  <c r="E25" i="14"/>
  <c r="D25" i="14"/>
  <c r="C25" i="14"/>
  <c r="B25" i="14"/>
  <c r="I24" i="14"/>
  <c r="I23" i="14"/>
  <c r="I22" i="14"/>
  <c r="I21" i="14"/>
  <c r="H20" i="14"/>
  <c r="G20" i="14"/>
  <c r="F20" i="14"/>
  <c r="E20" i="14"/>
  <c r="D20" i="14"/>
  <c r="C20" i="14"/>
  <c r="I19" i="14"/>
  <c r="I18" i="14"/>
  <c r="I17" i="14"/>
  <c r="I16" i="14"/>
  <c r="I15" i="14"/>
  <c r="I26" i="13"/>
  <c r="B22" i="13"/>
  <c r="I22" i="13" s="1"/>
  <c r="I19" i="13"/>
  <c r="I16" i="13"/>
  <c r="H25" i="13"/>
  <c r="G25" i="13"/>
  <c r="F25" i="13"/>
  <c r="E25" i="13"/>
  <c r="D25" i="13"/>
  <c r="C25" i="13"/>
  <c r="I24" i="13"/>
  <c r="I21" i="13"/>
  <c r="H20" i="13"/>
  <c r="G20" i="13"/>
  <c r="F20" i="13"/>
  <c r="E20" i="13"/>
  <c r="D20" i="13"/>
  <c r="C20" i="13"/>
  <c r="I18" i="13"/>
  <c r="I17" i="13"/>
  <c r="I20" i="15" l="1"/>
  <c r="I25" i="15"/>
  <c r="I25" i="14"/>
  <c r="B20" i="14"/>
  <c r="I20" i="14" s="1"/>
  <c r="I23" i="13"/>
  <c r="B25" i="13"/>
  <c r="I25" i="13" s="1"/>
  <c r="B20" i="13"/>
  <c r="I20" i="13" s="1"/>
  <c r="I15" i="13"/>
  <c r="H25" i="12"/>
  <c r="G25" i="12"/>
  <c r="F25" i="12"/>
  <c r="E25" i="12"/>
  <c r="D25" i="12"/>
  <c r="B25" i="12"/>
  <c r="I24" i="12"/>
  <c r="I23" i="12"/>
  <c r="C25" i="12"/>
  <c r="I22" i="12"/>
  <c r="I21" i="12"/>
  <c r="H20" i="12"/>
  <c r="G20" i="12"/>
  <c r="F20" i="12"/>
  <c r="E20" i="12"/>
  <c r="D20" i="12"/>
  <c r="C20" i="12"/>
  <c r="B20" i="12"/>
  <c r="I19" i="12"/>
  <c r="I18" i="12"/>
  <c r="I17" i="12"/>
  <c r="I16" i="12"/>
  <c r="I15" i="12"/>
  <c r="I20" i="12" l="1"/>
  <c r="I25" i="12"/>
  <c r="C20" i="10" l="1"/>
  <c r="H25" i="10" l="1"/>
  <c r="G25" i="10"/>
  <c r="F25" i="10"/>
  <c r="E25" i="10"/>
  <c r="D25" i="10"/>
  <c r="C25" i="10"/>
  <c r="B25" i="10"/>
  <c r="I24" i="10"/>
  <c r="I23" i="10"/>
  <c r="I22" i="10"/>
  <c r="I21" i="10"/>
  <c r="H20" i="10"/>
  <c r="G20" i="10"/>
  <c r="F20" i="10"/>
  <c r="E20" i="10"/>
  <c r="D20" i="10"/>
  <c r="B20" i="10"/>
  <c r="I19" i="10"/>
  <c r="I18" i="10"/>
  <c r="I17" i="10"/>
  <c r="I16" i="10"/>
  <c r="I15" i="10"/>
  <c r="B20" i="9"/>
  <c r="B25" i="9"/>
  <c r="H25" i="9"/>
  <c r="G25" i="9"/>
  <c r="F25" i="9"/>
  <c r="E25" i="9"/>
  <c r="D25" i="9"/>
  <c r="C25" i="9"/>
  <c r="I24" i="9"/>
  <c r="I23" i="9"/>
  <c r="I21" i="9"/>
  <c r="H20" i="9"/>
  <c r="G20" i="9"/>
  <c r="F20" i="9"/>
  <c r="E20" i="9"/>
  <c r="D20" i="9"/>
  <c r="C20" i="9"/>
  <c r="I19" i="9"/>
  <c r="I18" i="9"/>
  <c r="I17" i="9"/>
  <c r="I16" i="9"/>
  <c r="I15" i="9"/>
  <c r="I25" i="10" l="1"/>
  <c r="I20" i="10"/>
  <c r="I25" i="9"/>
  <c r="I20" i="9"/>
  <c r="I22" i="9"/>
  <c r="B23" i="8"/>
  <c r="B24" i="8"/>
  <c r="B22" i="8"/>
  <c r="H25" i="8" l="1"/>
  <c r="G25" i="8"/>
  <c r="F25" i="8"/>
  <c r="E25" i="8"/>
  <c r="D25" i="8"/>
  <c r="C25" i="8"/>
  <c r="B25" i="8"/>
  <c r="I24" i="8"/>
  <c r="I23" i="8"/>
  <c r="I22" i="8"/>
  <c r="I21" i="8"/>
  <c r="H20" i="8"/>
  <c r="G20" i="8"/>
  <c r="F20" i="8"/>
  <c r="E20" i="8"/>
  <c r="D20" i="8"/>
  <c r="C20" i="8"/>
  <c r="B20" i="8"/>
  <c r="I19" i="8"/>
  <c r="I18" i="8"/>
  <c r="I17" i="8"/>
  <c r="I16" i="8"/>
  <c r="I15" i="8"/>
  <c r="I25" i="8" l="1"/>
  <c r="I20" i="8"/>
  <c r="B20" i="6" l="1"/>
  <c r="H25" i="6"/>
  <c r="G25" i="6"/>
  <c r="F25" i="6"/>
  <c r="E25" i="6"/>
  <c r="D25" i="6"/>
  <c r="C25" i="6"/>
  <c r="B25" i="6"/>
  <c r="I24" i="6"/>
  <c r="I23" i="6"/>
  <c r="I22" i="6"/>
  <c r="I21" i="6"/>
  <c r="H20" i="6"/>
  <c r="G20" i="6"/>
  <c r="F20" i="6"/>
  <c r="E20" i="6"/>
  <c r="D20" i="6"/>
  <c r="I19" i="6"/>
  <c r="I18" i="6"/>
  <c r="I15" i="6"/>
  <c r="I25" i="6" l="1"/>
  <c r="I20" i="6"/>
  <c r="I16" i="6"/>
  <c r="I17" i="6"/>
  <c r="I22" i="2" l="1"/>
  <c r="C25" i="2"/>
  <c r="I21" i="2"/>
  <c r="B25" i="2"/>
  <c r="H25" i="2"/>
  <c r="G25" i="2"/>
  <c r="F25" i="2"/>
  <c r="E25" i="2"/>
  <c r="D25" i="2"/>
  <c r="I24" i="2"/>
  <c r="I23" i="2"/>
  <c r="H20" i="2"/>
  <c r="G20" i="2"/>
  <c r="F20" i="2"/>
  <c r="E20" i="2"/>
  <c r="D20" i="2"/>
  <c r="B20" i="2"/>
  <c r="I19" i="2"/>
  <c r="I18" i="2"/>
  <c r="I17" i="2"/>
  <c r="I16" i="2"/>
  <c r="I15" i="2"/>
  <c r="I20" i="2" l="1"/>
  <c r="I25" i="2"/>
  <c r="H25" i="1"/>
  <c r="G25" i="1"/>
  <c r="F25" i="1"/>
  <c r="E25" i="1"/>
  <c r="D25" i="1"/>
  <c r="C25" i="1"/>
  <c r="B25" i="1"/>
  <c r="I24" i="1"/>
  <c r="I23" i="1"/>
  <c r="I22" i="1"/>
  <c r="I21" i="1"/>
  <c r="H20" i="1"/>
  <c r="G20" i="1"/>
  <c r="F20" i="1"/>
  <c r="E20" i="1"/>
  <c r="D20" i="1"/>
  <c r="C20" i="1"/>
  <c r="B20" i="1"/>
  <c r="I19" i="1"/>
  <c r="I18" i="1"/>
  <c r="I17" i="1"/>
  <c r="I16" i="1"/>
  <c r="I15" i="1"/>
  <c r="I25" i="1" l="1"/>
  <c r="I20" i="1"/>
</calcChain>
</file>

<file path=xl/sharedStrings.xml><?xml version="1.0" encoding="utf-8"?>
<sst xmlns="http://schemas.openxmlformats.org/spreadsheetml/2006/main" count="1102" uniqueCount="227">
  <si>
    <t>Total Expense</t>
  </si>
  <si>
    <t>All Prior Fiscal Years</t>
  </si>
  <si>
    <t>Total Revenue</t>
  </si>
  <si>
    <t>Revenue or Expense Category</t>
  </si>
  <si>
    <t>Project Description, Milestones and Service Impact</t>
  </si>
  <si>
    <t>Planning/Design Expense</t>
  </si>
  <si>
    <t>Construction Expense</t>
  </si>
  <si>
    <t>Other Expense</t>
  </si>
  <si>
    <t>Land Expense</t>
  </si>
  <si>
    <t>Fiscal Year 2020</t>
  </si>
  <si>
    <t>Fiscal Year 2021</t>
  </si>
  <si>
    <t>Fiscal Year 2022</t>
  </si>
  <si>
    <t>Fiscal Year 2023</t>
  </si>
  <si>
    <t>PUBLIC WORKS DEPARTMENT</t>
  </si>
  <si>
    <t>Project Total: $110,000</t>
  </si>
  <si>
    <t>Funded Program: #6957211</t>
  </si>
  <si>
    <t>Surveying, engineering and construction of a drainage system along the south side of Angel Avenue for the purpose of capturing and conveying road runoff. The service impact for this project will enhance and improve the stormwater system in capture and conveyance capacity.</t>
  </si>
  <si>
    <t>Ad Valorem Taxes</t>
  </si>
  <si>
    <t>Constitutional Gas Tax</t>
  </si>
  <si>
    <t>Fuel Taxes</t>
  </si>
  <si>
    <t>Grant</t>
  </si>
  <si>
    <t>Impact Fees</t>
  </si>
  <si>
    <t>Funded Program: #6956510</t>
  </si>
  <si>
    <t>Funded Program: #6932301</t>
  </si>
  <si>
    <t>Bond/Referendum</t>
  </si>
  <si>
    <t>Project Total: $26,160,000</t>
  </si>
  <si>
    <t>August 1st, 2012 through March 30th, 2020</t>
  </si>
  <si>
    <t>Construction of an Overpass at Pineda Causeway, to cross the FEC Railroad. A new mast arm traffic signal will be installed at the Holy Trinity school entrance. The service impact for this project alleviates traffic congestion and improves the flow of traffic at Pineda Causeway, as motor vehicle drivers will not have to stop at the railroad tracks, and the on-coming trains will not have to slow down.</t>
  </si>
  <si>
    <t>Funded Program: #6963401</t>
  </si>
  <si>
    <t>Funded Program: #6956507</t>
  </si>
  <si>
    <t>Design, permitting, and construction of sidewalk along Riverside Drive from Paradise to Eau Gallie Blvd. The service impact of this project provides a safe pedestrian corridor.</t>
  </si>
  <si>
    <t>Project Total: $688,902</t>
  </si>
  <si>
    <t>Other Finance Sources</t>
  </si>
  <si>
    <t>Funded Program: #6932300</t>
  </si>
  <si>
    <t>Funded Program: #6921200</t>
  </si>
  <si>
    <t>Project Total: $600,000</t>
  </si>
  <si>
    <t>This project will upgrade the current intersection functions to include overhead truss signalization, milling, resurfacing and mast arm replacement. Design and permitting complete, construction underway. The service impact will provide the citizens a more efficient and safe roadway to travel.</t>
  </si>
  <si>
    <t>Project Total: $52,810,619</t>
  </si>
  <si>
    <t>Funded Program: #6930500</t>
  </si>
  <si>
    <t>Construction of the St. Johns Heritage parkway from northern city limits of the City of Palm Bay to west of the Ellis/I-95 Interchange. The southern segment is completed and the northern segment is under construction from US192 north to the new Ellis Interchange, construction anticipated to be completed in October 2019. The service impact for this project will alleviate traffic congestion and improve travel times for commuters, as well as create an evacuation route for those in the northwest quadrant of Palm Bay. Ultimately the Parkway will expand to a southern I-95 interchange near Micco Road, open up southern Palm Bay to new development.</t>
  </si>
  <si>
    <t>Funded Program: #6932504</t>
  </si>
  <si>
    <t>This project consists of widening Ellis Road to four lanes from John Rodes Boulevard to just west of Wickham Road 1.7 miles. Signal plans, pavement marking plans, as well as utility coordination and permitting will be a part of this project. The accepted drainage concept will facilitate a final design which should reduce the right-of-way impacts. Drainage analysis completed under design. The service impact for this project will alleviates drainage issues, traffic congestion, and improves the flow of traffic along Ellis Road, SIS connector roadway to the Melbourne Airport and Ellis I-95 interchange.</t>
  </si>
  <si>
    <t>Funded Program: #6500408</t>
  </si>
  <si>
    <t>Funded Program: #6936307</t>
  </si>
  <si>
    <t>Funded Program: #6956509</t>
  </si>
  <si>
    <t>October 1st, 2019 through September 30th, 2020</t>
  </si>
  <si>
    <t>Design, permitting, and construction of sidewalk for Phase II of Sheridan Road sidewalk from Sylvan Dr. West to Wickham Road. Phase I was completed in fiscal year 2018 from John Rodes Boulevard to Sylvan Drive West. The service impact of this project provides a safe pedestrian corridor.</t>
  </si>
  <si>
    <t>PROJECT NAME: ANGEL AVENUE DRAINAGE IMPROVEMENTS</t>
  </si>
  <si>
    <t>PROGRAM NAME: TRANSPORTATION CONSTRUCTION</t>
  </si>
  <si>
    <t>Fiscal Year 2024</t>
  </si>
  <si>
    <t>Fiscal Year  
2025 &amp; Future</t>
  </si>
  <si>
    <t>October 18th, 2018 through September 30th, 2021</t>
  </si>
  <si>
    <t>PROJECT NAME: BABCOCK STREET IMPROVEMENTS</t>
  </si>
  <si>
    <t>Project Total: $2,500,000</t>
  </si>
  <si>
    <t>PROJECT NAME: AURORA ROAD SIDEWALK</t>
  </si>
  <si>
    <t>August 20th, 2007 through September 30th, 2022</t>
  </si>
  <si>
    <t>PROJECT NAME: HOLLYWOOD WIDENING PROJECT</t>
  </si>
  <si>
    <t>PROJECT NAME: PINEDA OVERPASS</t>
  </si>
  <si>
    <t>PROJECT NAME: RIVERSIDE DRIVE SIDEWALK</t>
  </si>
  <si>
    <t>December 1st, 2014 through November 20th, 2021</t>
  </si>
  <si>
    <t>PROJECT NAME: ST. JOHNS HERITAGE PARKWAY</t>
  </si>
  <si>
    <t>PROJECT: ST. JOHNS HERITAGE PARKWAY AND ELLIS ROAD 4-LANE PROJECT</t>
  </si>
  <si>
    <t>PROGRAM NAME: TRAFFIC MANAGEMENT/OPERATIONS CENTER</t>
  </si>
  <si>
    <t>March 21st, 2012 through September 30th, 2023</t>
  </si>
  <si>
    <t>Project Total: $5,603,389</t>
  </si>
  <si>
    <t>November 1st, 2006 through September 30th, 2022</t>
  </si>
  <si>
    <t>PROJECT NAME :VALKARIA ROAD AND WYOMING ROAD INTERSECTION IMPROVEMENTS</t>
  </si>
  <si>
    <t>November 1st, 2014 through February, 2021</t>
  </si>
  <si>
    <t>PROJECT NAME: SHERIDAN ROAD SIDEWALK PHASE II</t>
  </si>
  <si>
    <t>PROJECT NAME: SEA RAY BRIDGE REPLACEMENT</t>
  </si>
  <si>
    <t>PROJECT NAME: RAVEN DRAINAGE AND DIRT ROAD PAVING</t>
  </si>
  <si>
    <t>Project Total: $89,000</t>
  </si>
  <si>
    <t>October 1st, 2018 through September 30th, 2021</t>
  </si>
  <si>
    <t>Funded Program: #6930205</t>
  </si>
  <si>
    <t>PROJECT NAME: TEAL DRAINAGE AND DIRT ROAD PAVING</t>
  </si>
  <si>
    <t>Funded Program: #6930206</t>
  </si>
  <si>
    <t>Drainage improvements needed on Teal Road and paving the dirt road will improve the drainage issue.  The service impact for this project will enhance and improve the stormwater and require less maintenance on the road due to the paving.</t>
  </si>
  <si>
    <t>MSTU</t>
  </si>
  <si>
    <t>PROJECT NAME: W. HALL ROAD OUTFALL IMPROVEMENTS</t>
  </si>
  <si>
    <t>Project Total: $330,000</t>
  </si>
  <si>
    <t>Funded Program: #6957212</t>
  </si>
  <si>
    <t>Engineering required to  evaluate potential improvements necessary to alleviate reoccurring flooding in the areas adjacent to West Hall Road.  The service impact for this project will enhance and improve the stormwater system in capture and conveyance capacity.</t>
  </si>
  <si>
    <t>PROJECT NAME: HOMESTEAD AVE. PIPE</t>
  </si>
  <si>
    <t>August 20th, 2007 through December 31st, 2020</t>
  </si>
  <si>
    <t>Funded Program: #6957109</t>
  </si>
  <si>
    <t>Replace collapsed cross drains with larger drainage pipes along Homestead Avenue. The service impact for this project will enhance and improve the stormwater system in capture and conveyance capacity.</t>
  </si>
  <si>
    <t>PROJECT NAME: FAY AND CURTIS SAFETY IMPROVEMENTS</t>
  </si>
  <si>
    <t>Project Total: $300,000</t>
  </si>
  <si>
    <t>December 10th, 2019 through December 31st, 2020</t>
  </si>
  <si>
    <t>Funded Program: #6936108</t>
  </si>
  <si>
    <t>Project Total: $400,000</t>
  </si>
  <si>
    <t>Funded Program: #6936109</t>
  </si>
  <si>
    <t>Funded Program: #6970200</t>
  </si>
  <si>
    <t>December 10th, 2019 through November 30th, 2020</t>
  </si>
  <si>
    <t>Funded Program: #6930507</t>
  </si>
  <si>
    <t>District(s): 2</t>
  </si>
  <si>
    <t>District(s): 5</t>
  </si>
  <si>
    <t>District(s): 3 and 5</t>
  </si>
  <si>
    <t>District(s): 1</t>
  </si>
  <si>
    <t>District(s): 4</t>
  </si>
  <si>
    <t>District(s): Countywide</t>
  </si>
  <si>
    <t xml:space="preserve">District(s): 3 </t>
  </si>
  <si>
    <t>District(s): 3</t>
  </si>
  <si>
    <t>Replacement of Sea Ray Bridge over Sykes Creek (Florida I-Beam): Design Criteria Package and Conceptual Plans are completed, in the process of selecting a Design-Build team.  Currently the bridge is closed for safety precautions, when the project is completed the service impact  will open the roadway for the motor vehicle drivers and the waterway for boating navigation.</t>
  </si>
  <si>
    <t>Project Total: $77,000</t>
  </si>
  <si>
    <t>Project Total: $1,664,459</t>
  </si>
  <si>
    <t>PROJECT NAME: CHICAGO AVENUE DIRT ROAD PAVING</t>
  </si>
  <si>
    <t>Construct paved road and drainage (east end 300') of Chicago Avenue. This service impact for this project will reduce maintenance and enhance and improve the stormwater system.</t>
  </si>
  <si>
    <t>Project Total: $419,711</t>
  </si>
  <si>
    <t>This project includes survey, engineering design, and construction in order to improve the safety and operation of the intersection by adding a dedicated right turn lane on Friday Road southbound approaching SR 524. The service impact will provide the citizens a more efficient and safe roadway to travel.</t>
  </si>
  <si>
    <t>This project will implement safety improvements in response to the Intersection Safety Study recommendations to include reconstruction of the existing median opening to a bi-directional median opening with off-set left turn lanes. The service impact will provide the citizens a more efficient and safe roadway to travel.</t>
  </si>
  <si>
    <t>PROJECT NAME: SUNTREE BLVD. AND WICKHAM ROAD</t>
  </si>
  <si>
    <t>Funded Program: #6936308</t>
  </si>
  <si>
    <t>This project will upgrade the current intersection by studying the safety and operational needs, evaluating the feasibility of those improvements, and then developing the engineering design for those future intersection improvements. The service impact will provide the citizens a more efficient and safe roadway to travel.</t>
  </si>
  <si>
    <t>April 7th, 2020 through September 30th, 2022</t>
  </si>
  <si>
    <t>Funded Program: #6970300</t>
  </si>
  <si>
    <t>PROJECT NAME: MICCO BRIDGE REPLACEMENT</t>
  </si>
  <si>
    <t>PROJECT NAME: WICKHAM ROAD &amp; AURORA PEDESTRIAN IMPROVEMENTS</t>
  </si>
  <si>
    <t>Project Total: $100,000</t>
  </si>
  <si>
    <t xml:space="preserve">October 1st, 2020 through September 30th, </t>
  </si>
  <si>
    <t>Funded Program: #6936411</t>
  </si>
  <si>
    <t>Funded Program: #6936412</t>
  </si>
  <si>
    <t>PROJECT NAME: WICKHAM ROAD AND LAKE WASHINGTON PEDESTRIAN IMPROVEMENTS</t>
  </si>
  <si>
    <t>This project will construct new pedestrian improvements: additional pedestrian crosswalks and pedestrian signal poles. The service impact will provide the citizens a safer intersection to cross over.</t>
  </si>
  <si>
    <t>PROJECT NAME: SR520 AND SYKES CREEK INTERSECTION IMPROVEMENTS</t>
  </si>
  <si>
    <t>March 29th, 2013 through October 30th, 2020</t>
  </si>
  <si>
    <t>General Fund</t>
  </si>
  <si>
    <t>October 1st, 2018 through November 30th, 2020</t>
  </si>
  <si>
    <t>July 25th, 2007 through January 30th, 2021</t>
  </si>
  <si>
    <t>Project Total: $640,000</t>
  </si>
  <si>
    <t>Project Total: $2,731,018</t>
  </si>
  <si>
    <t>PROJECT NAME: FIVE-YEAR ROAD RESURFACING PLAN</t>
  </si>
  <si>
    <t>Funded Program: N/A</t>
  </si>
  <si>
    <t>General Funds</t>
  </si>
  <si>
    <t>Other Financing Sources</t>
  </si>
  <si>
    <t>Repayment of Short-Term Loan</t>
  </si>
  <si>
    <t>Road Resurfacing</t>
  </si>
  <si>
    <t>PROJECT NAME: FIVE-YEAR RECONSTRUCTION PLAN</t>
  </si>
  <si>
    <t>October 1, 2019 through September 30, 2025</t>
  </si>
  <si>
    <t xml:space="preserve"> General Fund </t>
  </si>
  <si>
    <t>Construction of intersection improvements located at Babcock Road and Valkaria Road/Wyoming Road intersection. Design and right-of-way completed, under construction. The service impact for this project will provide a realignment and mast arm signalization of this intersection which will address safety and efficiency for citizens who utilize this roadway.</t>
  </si>
  <si>
    <t>Drainage improvements needed on Raven Road and paving the dirt road will improve the drainage issue.  The service impact for this project will enhance and improve the stormwater and require less maintenance on the road due to the paving.</t>
  </si>
  <si>
    <t>This project includes survey, engineering design, and construction as funding becomes available to replace the Micco Bridge, the bridge was constructed in 1938 and has reached the end of its service life. This service impact will provide the citizens a more efficient and safe bridge to travel.</t>
  </si>
  <si>
    <t xml:space="preserve">Design, permitting, right-of-way acquisition, and construction of widening Hollywood Boulevard from US 192 to Palm Bay Road. Milestones, grant for design from Florida Department of Transportation forthcoming.  The service impact for this project will relieve traffic congestion in this surrounding community and promote access management. </t>
  </si>
  <si>
    <t>Provide design, permitting, right-of-way acquisition and construction to widen and improve Babcock Street, south of Malabar Road. May include improvements to: intersection, drainage, signals, sidewalk, signage, striping etc.  Milestones $2,500,000 matching Grant Agreement with FDOT for the design. This is to facilitate additional capacity and future four lane widening of South Babcock Street. The service level impact will alleviate traffic congestion and provide improved safety and efficiency for the citizens who utilize this roadway.</t>
  </si>
  <si>
    <t xml:space="preserve">Phase I -Design, permitting, acquisition, and construction of improvements of a sidewalk on the north side of Aurora Road from W. of Marywood Lane to Turtlemound. Phase II- Survey and design on the south side from Turtlemound to Wickham Road. Milestones, design completed and right-of-way in the process for Phase I. The service impact for this project will minimize and/or eliminate safety hazard on this corridor and provide pedestrians a more safe walkway. </t>
  </si>
  <si>
    <t>June 4 the, 2003 through September 30th, 2022</t>
  </si>
  <si>
    <t>Project Total: $9,912,245</t>
  </si>
  <si>
    <t>Project Total: $2,817,109</t>
  </si>
  <si>
    <t>Project Total: $200,000</t>
  </si>
  <si>
    <t>October 1st, 2019 through September 30th, 2021</t>
  </si>
  <si>
    <t>Funded Program: #6957111</t>
  </si>
  <si>
    <t>Survey, Engineering, Land Acquisition and Construction of drainage improvements along Cherokee Ave and Bayfield Street.  Drainage improvements to include new pipe installation.</t>
  </si>
  <si>
    <t>PROGRAM NAME: FACILITIES</t>
  </si>
  <si>
    <t>PROJECT NAME: BREVARD COUNTY DETENTION CENTER INMATE SHOWERS REFURBISHMENT</t>
  </si>
  <si>
    <t>Project Total: $459,308</t>
  </si>
  <si>
    <t>Funded Program # 515661</t>
  </si>
  <si>
    <t xml:space="preserve">This is a multi year project for shower restoration in the main jail.  Phase 1 went out to bid for refurbishment of 12 showers and purchasing only received one bidder.  With the allocated funds Facilities can restore the remaining 34 showers utilizing Marathon Engineering.  A solid epoxy surface removes the possibility for tiles to be removed and use as a weapon. FY20 Funding for the showers had to be reallocated to other projects that exceeded the approved estimated budget. Current construction projects have been coming in higher than estimated. </t>
  </si>
  <si>
    <t>Charges for Services Revenue</t>
  </si>
  <si>
    <t>Permit/Fees Revenue</t>
  </si>
  <si>
    <t>Unfunded</t>
  </si>
  <si>
    <t>Grant Revenue</t>
  </si>
  <si>
    <t>Loans Revenue</t>
  </si>
  <si>
    <t>PROJECT NAME: BREVARD COUNTY DETENTION CENTER REPLACE KITCHEN STEAM BOILER AND PIPING</t>
  </si>
  <si>
    <t>Funded Program # 515976</t>
  </si>
  <si>
    <t xml:space="preserve">Replace original steam boiler and piping for the kitchen steam kettles. Should the boiler fail, the steam kettles would be down for an extended period of time, cost could be almost double for accelerated bidding/installation. This would also add additional cost to have  meals prepared by outsourcing and or alternate methods for inmates and staff. Design has not yet been completed as of April 15th. The Covid19 pandemic has put all projects behind by several months. </t>
  </si>
  <si>
    <t>Project Total: $1,650,000</t>
  </si>
  <si>
    <t>October 1st, 2020 through September 30th, 2021</t>
  </si>
  <si>
    <t>Funded Program # 516704</t>
  </si>
  <si>
    <t xml:space="preserve">Replace 11 existing air-handling units and 2 pre cooling unit that supplies cooling to all 6 floors. Air conditioning units were installed in 1992 when the facility was re-opened after the asbestos abatement project. The current units have reached the end of their useful life.  The replacement will be performed under the County-wide HVAC Maintenance Term Contract. </t>
  </si>
  <si>
    <t>PROJECT NAME: BREVARD COUNTY GOVERNMENT CENTER NORTH HVAC REPLACEMENT</t>
  </si>
  <si>
    <t>May 1st, 2020 through December 30th, 2020</t>
  </si>
  <si>
    <t>Project Total: $250,000</t>
  </si>
  <si>
    <t>Funded Program # 515974</t>
  </si>
  <si>
    <t xml:space="preserve">Remove 8 - 30 year old fan coil units from drop ceiling. Install 2 chilled water air handlers, and Trane Tracer controls. Install new ductwork and replace ceiling. This building is used for Sheriffs archives and inmate release registration. Currently there is a dehumidifier is in place for to help eliminate increased humidity and reduce and maintain the environment for any indoor air quality issues. Design completed, there was design issues with the user willing to give up office space for new air handlers. </t>
  </si>
  <si>
    <t>PROJECT NAME: COUNTY SERVICE COMPLEX TITUSVILLE HVAC IMPROVEMENTS</t>
  </si>
  <si>
    <t>Funded Program # 516576</t>
  </si>
  <si>
    <t xml:space="preserve">Replace first floor roof portion which has had numerous repairs to the roof over the past several years. The second floor roof was replaced 6 years ago, the lower roof was not replaced as funding was not available and was still manageable. Deferring the roof given the numerous repairs over the years will only continue to deteriorate and cause possible safety issues, environmental issues, structural/interior damage. The roof will be replaced under the countywide roofing term contract. </t>
  </si>
  <si>
    <t>PROJECT NAME: PUBLIC ELEVATOR REPLACEMENTS AT HARRY T. &amp; HARRIETTE V. MOORE JUSTICE CENTER</t>
  </si>
  <si>
    <t>Project Total: $675,000</t>
  </si>
  <si>
    <t>May 1st, 2020 through March 30th, 2021</t>
  </si>
  <si>
    <t>Funded Program # 516575</t>
  </si>
  <si>
    <t>PROJECT NAME: SOUTH ANIMAL SHELTER HUMIDITY ISSUES</t>
  </si>
  <si>
    <t>Project Total: $175,000</t>
  </si>
  <si>
    <t>April 1st, 2019 through December 30th, 2020</t>
  </si>
  <si>
    <t>Funded Program # 6504501</t>
  </si>
  <si>
    <t>Project is to address elevated humidity issue in the offices.   Higher humidity issues have the possibility to create mold and mildew issues, along with making the space uncomfortable for the office occupants. Cost has exceeded budget when trying to utilize the Construction Management at Risk contract. Project will be bid out to the mechanical contractors with Brevard County Schools.</t>
  </si>
  <si>
    <t xml:space="preserve">Replace the two public elevators as they have reached the end of their useful life. Both public elevators are continuously used during the week and failures have increased to almost a weekly occurrence. The replacement will be performed under the Construction Management at Risk or the Elevator Maintenance Term Contract.   Replacement of the remaining elevators will be prioritized and completed over the several budget years. </t>
  </si>
  <si>
    <t xml:space="preserve">PROJECT NAME: CHEROKEE AND BAYFIELD DRAINAGE IMPROVEMENTS </t>
  </si>
  <si>
    <t>PROJECT NAME: FRIDAY ROAD AND SR524 INTERSECTION IMP</t>
  </si>
  <si>
    <t>Project Total: $25,508,224</t>
  </si>
  <si>
    <t xml:space="preserve">In FY 2017-2018, the Board of County Commissioners approved a five-year funding plan to reconstruct roadways as funding is available countywide.  In FY 18-19 the Road and Bridge MSTUs were leverage in order to reconstruct 5.56 miles.  In FY 19-20, the General Fund increased funding of $900,000 to the County's Road Reconstruction program.  With the additional funding, 8 miles of road reconstruction will be accomplished in FY 19-20; this will decrease our current backlog in reconstruction.  In FY20-21, Local Option Gas Tax will offset the funding shortfall, allowing 8 miles of reconstruction to be completed as anticipated. </t>
  </si>
  <si>
    <t>PROGRAM NAME:   SAVE OUR INDIAN RIVER LAGOON</t>
  </si>
  <si>
    <t>PROJECT NAME:  MUCK REMOVAL-BANANA-MERRITT ISLAND CANALS MUCK DREDGING</t>
  </si>
  <si>
    <t>Project Timeline:  October 01, 2019 through October 01, 2025</t>
  </si>
  <si>
    <t>Funded Program:  515493</t>
  </si>
  <si>
    <t>District(s):  2</t>
  </si>
  <si>
    <t>The removal of accumulated muck from 30 canals on central Merritt Island with cost share from District 2 maintenance dredging funds, Ad Valorem $400,000.  This project will remove approximately 200,000 cubic yards of muck, 80 tons of nitrogen, and 16 tons of phosphorus.  Fiscal Year 18-19 Permitting initiated; Fiscal Year 19-20 permits issued; Multi-year construction expected to begin Fiscal Year 21-22.</t>
  </si>
  <si>
    <t>Fiscal Year
2020</t>
  </si>
  <si>
    <t>Fiscal Year
2021</t>
  </si>
  <si>
    <t>Fiscal Year
2022</t>
  </si>
  <si>
    <t>Fiscal Year
2023</t>
  </si>
  <si>
    <t>Fiscal Year
2024</t>
  </si>
  <si>
    <t>Sales Tax Revenue</t>
  </si>
  <si>
    <t xml:space="preserve">Ad Valorem </t>
  </si>
  <si>
    <t>Project Total:   $1,135,392</t>
  </si>
  <si>
    <t>Project Total: $74,434,073</t>
  </si>
  <si>
    <t>This project consists of two phases, Phase I is to renovate the storage units for the traffic operations center (TOC) relocation from Merritt Island to the new location on Pineda. Land has been acquired and renovations to the storage units is underway. Phase II is for the architectural and engineering design of the Traffic Management Center (TMC) facility to support not only the current Intelligent Transportation System (ITS) deployment but all future Transportation Systems Management and Operations (ITSM&amp;O) initiatives. The service impact for phase II, the Traffic Management Center will be a control center and will increase the traffic flow efficiency and safety of Brevard County roads.</t>
  </si>
  <si>
    <t>Project Total: $1,500,000</t>
  </si>
  <si>
    <t>In FY 2017-18, the Board of County Commissioners approved a five-year funding plan to resurface a minimum of fifty-five (55) miles of roads countywide.  This will decrease our current backlog in resurfacing and will result in savings of the reconstruction costs of a road, which can be 4 to 6 times greater than the cost to resurface roads.  In FY 19-20, an additional $1,230,000 in General Fund was allocated to Road Resurfacing plan to increase annual target from fifty-five (55) miles of road resurfacing to sixty-three (63) miles of road resurfacing for FY 19-20.  In FY 20-21 through FY 23-25, reflects an projected annual increase in CPI of 2.5 percent from; as well as, to be determined supplemental funding sources to meet the sixty-three (63) of road resurfacing within those fiscal years. In FY 20-21, a one-time transfer of Local Option Gas Tax will offset the resurfacing shortage; as well as, the CPI increase associated with resurfacing costs. Additionally, an anticipated balance forward total of $1,600,731 will be carried forward for utilization in FY21.</t>
  </si>
  <si>
    <t>Incremental Tax from MIRA</t>
  </si>
  <si>
    <t>Project Total: $3,706,384</t>
  </si>
  <si>
    <t>PROJECT NAME: CORTO ROAD PIPE REPLACEMENT</t>
  </si>
  <si>
    <t>Project Total: $239,997</t>
  </si>
  <si>
    <t>May 20th, 2020 through December 31st, 2021</t>
  </si>
  <si>
    <t>Funded Program: #6964118</t>
  </si>
  <si>
    <t>Installation of approximately 325 LF of 60" Round Concrete Pipe and replace two culvert pipes. The service impact for this project will enhance and improve the stormwater system in capture and conveyance capacity.</t>
  </si>
  <si>
    <t>PROJECT NAME: MELBOURNE COURTHOUSE ROOF FIRST FLOOR ROOF</t>
  </si>
  <si>
    <t>PROJECT NAME: WEST BAY DRIVE DRAINAGE IMPROVEMENTS</t>
  </si>
  <si>
    <t>Project Total: $500,000</t>
  </si>
  <si>
    <t>October 1, 2020 through September 30, 2021</t>
  </si>
  <si>
    <t>Funded Program: #6957213</t>
  </si>
  <si>
    <t>Replace existing culvert located between residence 102 and 104 West Bay Drive. The service impact for this project will enhance and improve the stormwater system in capture and conveyance capacity.</t>
  </si>
  <si>
    <t>PROJECT NAME: WEST WOOD DRIVE DRAINAGE IMPROVEMENTS</t>
  </si>
  <si>
    <t>Project Total: $275,000</t>
  </si>
  <si>
    <t>October 1, 2020 through September 31, 2021</t>
  </si>
  <si>
    <t>Replace existing road and drainage infrastructure, between residence #3165 and the east side of Bryan Mawer Drive. The service impact for this project will enhance and improve the stormwater system in capture and conveyance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</si>
</sst>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quot;$&quot;#,##0\)"/>
    <numFmt numFmtId="166" formatCode="&quot;$&quot;#,##0"/>
  </numFmts>
  <fonts count="27"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i/>
      <sz val="11"/>
      <name val="Calibri"/>
      <family val="2"/>
      <scheme val="minor"/>
    </font>
    <font>
      <b/>
      <sz val="8"/>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75">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164" fontId="0" fillId="0" borderId="0" xfId="0" applyNumberFormat="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3" fillId="0" borderId="0" xfId="0" applyFont="1" applyBorder="1" applyAlignment="1">
      <alignment horizontal="center" vertical="center" wrapText="1"/>
    </xf>
    <xf numFmtId="164" fontId="4" fillId="0" borderId="0" xfId="0" applyNumberFormat="1" applyFont="1" applyBorder="1"/>
    <xf numFmtId="0" fontId="0" fillId="0" borderId="0" xfId="0" applyBorder="1"/>
    <xf numFmtId="0" fontId="3" fillId="0" borderId="0" xfId="0" applyFont="1" applyFill="1" applyBorder="1" applyAlignment="1">
      <alignment horizontal="center" vertical="center" wrapText="1"/>
    </xf>
    <xf numFmtId="0" fontId="6" fillId="0" borderId="0" xfId="0" applyFont="1" applyBorder="1" applyAlignment="1">
      <alignment vertical="top"/>
    </xf>
    <xf numFmtId="0" fontId="4" fillId="0" borderId="0" xfId="0" applyFont="1" applyBorder="1" applyAlignment="1">
      <alignment vertical="top"/>
    </xf>
    <xf numFmtId="0" fontId="3" fillId="0" borderId="0" xfId="0" applyFont="1" applyBorder="1" applyAlignment="1">
      <alignment vertical="center" wrapText="1"/>
    </xf>
    <xf numFmtId="164" fontId="2" fillId="0" borderId="0" xfId="0" applyNumberFormat="1" applyFont="1" applyBorder="1" applyAlignment="1"/>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 fillId="0" borderId="0" xfId="0" applyNumberFormat="1" applyFont="1" applyBorder="1" applyAlignment="1">
      <alignment horizontal="left"/>
    </xf>
    <xf numFmtId="0" fontId="22" fillId="0" borderId="0" xfId="0" applyFont="1" applyBorder="1" applyAlignment="1">
      <alignment vertical="top"/>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2" fontId="0" fillId="0" borderId="0" xfId="0" applyNumberFormat="1"/>
    <xf numFmtId="164" fontId="2" fillId="0" borderId="0" xfId="0" applyNumberFormat="1" applyFont="1" applyAlignment="1">
      <alignment horizontal="left"/>
    </xf>
    <xf numFmtId="0" fontId="0" fillId="0" borderId="0" xfId="0" applyAlignment="1">
      <alignment vertical="top"/>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0" fillId="0" borderId="0" xfId="0" applyFill="1"/>
    <xf numFmtId="164" fontId="2" fillId="0" borderId="0" xfId="0" applyNumberFormat="1" applyFont="1" applyBorder="1" applyAlignment="1">
      <alignment horizontal="left"/>
    </xf>
    <xf numFmtId="0" fontId="4" fillId="0" borderId="0" xfId="0" applyFont="1" applyFill="1" applyBorder="1"/>
    <xf numFmtId="0" fontId="4" fillId="0" borderId="0" xfId="0" applyFont="1" applyFill="1" applyBorder="1" applyAlignment="1">
      <alignment vertical="top"/>
    </xf>
    <xf numFmtId="0" fontId="5" fillId="0" borderId="0" xfId="0" applyFont="1" applyFill="1" applyBorder="1" applyAlignment="1"/>
    <xf numFmtId="0" fontId="4" fillId="0" borderId="0" xfId="0" applyFont="1" applyFill="1" applyBorder="1" applyAlignment="1"/>
    <xf numFmtId="164" fontId="2" fillId="0" borderId="0" xfId="0" applyNumberFormat="1" applyFont="1" applyBorder="1" applyAlignment="1">
      <alignment horizontal="left"/>
    </xf>
    <xf numFmtId="164" fontId="2" fillId="0" borderId="0" xfId="0" applyNumberFormat="1" applyFont="1" applyFill="1" applyBorder="1" applyAlignment="1">
      <alignment horizontal="left"/>
    </xf>
    <xf numFmtId="15" fontId="4" fillId="0" borderId="0" xfId="0" quotePrefix="1" applyNumberFormat="1" applyFont="1" applyBorder="1"/>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164" fontId="24" fillId="0" borderId="0" xfId="0" applyNumberFormat="1" applyFont="1" applyBorder="1" applyAlignment="1">
      <alignment horizontal="left"/>
    </xf>
    <xf numFmtId="164" fontId="25" fillId="0" borderId="0" xfId="0" applyNumberFormat="1" applyFont="1" applyBorder="1" applyAlignment="1">
      <alignment horizontal="left" indent="1"/>
    </xf>
    <xf numFmtId="164" fontId="5" fillId="0" borderId="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4" fillId="0" borderId="0" xfId="0" applyFont="1" applyBorder="1" applyAlignment="1">
      <alignment horizontal="left"/>
    </xf>
    <xf numFmtId="166" fontId="4" fillId="0" borderId="0" xfId="0" applyNumberFormat="1" applyFont="1" applyBorder="1" applyAlignment="1">
      <alignment horizontal="left"/>
    </xf>
    <xf numFmtId="5" fontId="2" fillId="0" borderId="0" xfId="0" applyNumberFormat="1" applyFont="1" applyBorder="1" applyAlignment="1">
      <alignment horizontal="left"/>
    </xf>
    <xf numFmtId="164" fontId="2" fillId="0" borderId="0" xfId="0" applyNumberFormat="1" applyFont="1" applyBorder="1" applyAlignment="1">
      <alignment horizontal="left"/>
    </xf>
    <xf numFmtId="0" fontId="22" fillId="0" borderId="0" xfId="0" applyFont="1" applyBorder="1"/>
    <xf numFmtId="0" fontId="4" fillId="0" borderId="0" xfId="0" applyFont="1" applyBorder="1" applyAlignment="1">
      <alignment wrapText="1"/>
    </xf>
    <xf numFmtId="0" fontId="24" fillId="0" borderId="3" xfId="0" applyFont="1" applyBorder="1" applyAlignment="1">
      <alignment horizontal="left" vertical="center" wrapText="1"/>
    </xf>
    <xf numFmtId="0" fontId="24" fillId="0" borderId="4" xfId="0" applyFont="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164" fontId="2" fillId="0" borderId="6" xfId="0" applyNumberFormat="1" applyFont="1" applyBorder="1" applyAlignment="1">
      <alignment horizontal="left"/>
    </xf>
    <xf numFmtId="164" fontId="2" fillId="0" borderId="7" xfId="0" applyNumberFormat="1" applyFont="1" applyBorder="1" applyAlignment="1">
      <alignment horizontal="left"/>
    </xf>
    <xf numFmtId="164" fontId="23" fillId="0" borderId="6" xfId="0" applyNumberFormat="1" applyFont="1" applyBorder="1" applyAlignment="1">
      <alignment horizontal="left" indent="1"/>
    </xf>
    <xf numFmtId="164" fontId="26" fillId="0" borderId="0" xfId="0" applyNumberFormat="1" applyFont="1" applyBorder="1" applyAlignment="1">
      <alignment horizontal="left"/>
    </xf>
    <xf numFmtId="164" fontId="26" fillId="0" borderId="7" xfId="0" applyNumberFormat="1" applyFont="1" applyBorder="1" applyAlignment="1">
      <alignment horizontal="left"/>
    </xf>
    <xf numFmtId="164" fontId="23" fillId="0" borderId="8" xfId="0" applyNumberFormat="1" applyFont="1" applyBorder="1" applyAlignment="1">
      <alignment horizontal="left" indent="1"/>
    </xf>
    <xf numFmtId="164" fontId="26" fillId="0" borderId="9" xfId="0" applyNumberFormat="1" applyFont="1" applyBorder="1" applyAlignment="1">
      <alignment horizontal="left"/>
    </xf>
    <xf numFmtId="164" fontId="26" fillId="0" borderId="1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481">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BA8B749-EBB9-4187-85A8-734C2C6753BE}" name="Table1428" displayName="Table1428" ref="A14:I25" totalsRowShown="0" headerRowDxfId="480" dataDxfId="478" headerRowBorderDxfId="479" tableBorderDxfId="477">
  <tableColumns count="9">
    <tableColumn id="1" xr3:uid="{C2206DE4-4DB8-4CC3-BAC4-3E22C66F4F5D}" name="Revenue or Expense Category" dataDxfId="476"/>
    <tableColumn id="3" xr3:uid="{013145F2-4063-423A-8077-4793FD5C0F49}" name="All Prior Fiscal Years" dataDxfId="475"/>
    <tableColumn id="4" xr3:uid="{6B1D88BA-F6FA-49DA-8E00-0DBBE1313C5B}" name="Fiscal Year 2020" dataDxfId="474"/>
    <tableColumn id="5" xr3:uid="{C66FA04D-A822-4B27-9D26-1D704D86FBDF}" name="Fiscal Year 2021" dataDxfId="473"/>
    <tableColumn id="6" xr3:uid="{31D954B1-BFBD-4AD4-8A04-64AD2B3E2A4E}" name="Fiscal Year 2022" dataDxfId="472"/>
    <tableColumn id="7" xr3:uid="{5E0E682C-9F33-44C0-8DD6-F89A54227C58}" name="Fiscal Year 2023" dataDxfId="471"/>
    <tableColumn id="8" xr3:uid="{2B8806A3-8FD3-4F4C-8BF2-15D2A79D595A}" name="Fiscal Year 2024" dataDxfId="470"/>
    <tableColumn id="9" xr3:uid="{15217E0E-B9F5-4C4A-859E-85EA46090173}" name="Fiscal Year  _x000a_2025 &amp; Future" dataDxfId="469"/>
    <tableColumn id="10" xr3:uid="{5B9AE94B-33FD-489E-AFEF-F2F807FFD48A}" name="Total Revenue" dataDxfId="46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53439FE-F501-4099-86F5-4AAE5847F726}" name="Table1441" displayName="Table1441" ref="A15:I26" totalsRowShown="0" headerRowDxfId="363" dataDxfId="361" headerRowBorderDxfId="362" tableBorderDxfId="360">
  <tableColumns count="9">
    <tableColumn id="1" xr3:uid="{05DCFB5E-4DB8-422C-A4F9-737ABA267546}" name="Revenue or Expense Category" dataDxfId="359"/>
    <tableColumn id="3" xr3:uid="{35A0DCDC-3CEE-4F93-A89A-E71D8AE10396}" name="All Prior Fiscal Years" dataDxfId="358"/>
    <tableColumn id="4" xr3:uid="{3B8071D8-7BD7-406D-91C1-635AD9BFA7FF}" name="Fiscal Year 2020" dataDxfId="357"/>
    <tableColumn id="5" xr3:uid="{8D551E77-FC77-46BA-A581-F45C9B30FDAE}" name="Fiscal Year 2021" dataDxfId="356"/>
    <tableColumn id="6" xr3:uid="{757E9ADE-C045-42EE-8E77-CFED174414CE}" name="Fiscal Year 2022" dataDxfId="355"/>
    <tableColumn id="7" xr3:uid="{7D237BB2-A26E-4768-BB10-DBAFA913DCE2}" name="Fiscal Year 2023" dataDxfId="354"/>
    <tableColumn id="8" xr3:uid="{69385669-9A2B-412F-B7D7-1BE870819245}" name="Fiscal Year 2024" dataDxfId="353"/>
    <tableColumn id="9" xr3:uid="{D767574F-8054-4015-9A97-F900D3245016}" name="Fiscal Year  _x000a_2025 &amp; Future" dataDxfId="352"/>
    <tableColumn id="10" xr3:uid="{104D7026-0250-4BCA-A1F7-52BA135636AB}" name="Total Revenue" dataDxfId="351">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350" dataDxfId="348" headerRowBorderDxfId="349" tableBorderDxfId="347">
  <tableColumns count="9">
    <tableColumn id="1" xr3:uid="{00000000-0010-0000-0000-000001000000}" name="Revenue or Expense Category" dataDxfId="346"/>
    <tableColumn id="3" xr3:uid="{00000000-0010-0000-0000-000003000000}" name="All Prior Fiscal Years" dataDxfId="345"/>
    <tableColumn id="4" xr3:uid="{00000000-0010-0000-0000-000004000000}" name="Fiscal Year 2020" dataDxfId="344"/>
    <tableColumn id="5" xr3:uid="{00000000-0010-0000-0000-000005000000}" name="Fiscal Year 2021" dataDxfId="343"/>
    <tableColumn id="6" xr3:uid="{00000000-0010-0000-0000-000006000000}" name="Fiscal Year 2022" dataDxfId="342"/>
    <tableColumn id="7" xr3:uid="{00000000-0010-0000-0000-000007000000}" name="Fiscal Year 2023" dataDxfId="341"/>
    <tableColumn id="8" xr3:uid="{00000000-0010-0000-0000-000008000000}" name="Fiscal Year 2024" dataDxfId="340"/>
    <tableColumn id="9" xr3:uid="{00000000-0010-0000-0000-000009000000}" name="Fiscal Year  _x000a_2025 &amp; Future" dataDxfId="339"/>
    <tableColumn id="10" xr3:uid="{00000000-0010-0000-0000-00000A000000}" name="Total Revenue" dataDxfId="33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42" displayName="Table142" ref="A14:I25" totalsRowShown="0" headerRowDxfId="337" dataDxfId="335" headerRowBorderDxfId="336" tableBorderDxfId="334">
  <tableColumns count="9">
    <tableColumn id="1" xr3:uid="{00000000-0010-0000-0100-000001000000}" name="Revenue or Expense Category" dataDxfId="333"/>
    <tableColumn id="3" xr3:uid="{00000000-0010-0000-0100-000003000000}" name="All Prior Fiscal Years" dataDxfId="332"/>
    <tableColumn id="4" xr3:uid="{00000000-0010-0000-0100-000004000000}" name="Fiscal Year 2020" dataDxfId="331"/>
    <tableColumn id="5" xr3:uid="{00000000-0010-0000-0100-000005000000}" name="Fiscal Year 2021" dataDxfId="330"/>
    <tableColumn id="6" xr3:uid="{00000000-0010-0000-0100-000006000000}" name="Fiscal Year 2022" dataDxfId="329"/>
    <tableColumn id="7" xr3:uid="{00000000-0010-0000-0100-000007000000}" name="Fiscal Year 2023" dataDxfId="328"/>
    <tableColumn id="8" xr3:uid="{00000000-0010-0000-0100-000008000000}" name="Fiscal Year 2024" dataDxfId="327"/>
    <tableColumn id="9" xr3:uid="{00000000-0010-0000-0100-000009000000}" name="Fiscal Year  _x000a_2025 &amp; Future" dataDxfId="326"/>
    <tableColumn id="10" xr3:uid="{00000000-0010-0000-0100-00000A000000}" name="Total Revenue" dataDxfId="32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e142311" displayName="Table142311" ref="A14:I25" totalsRowShown="0" headerRowDxfId="324" dataDxfId="322" headerRowBorderDxfId="323" tableBorderDxfId="321">
  <tableColumns count="9">
    <tableColumn id="1" xr3:uid="{00000000-0010-0000-0200-000001000000}" name="Revenue or Expense Category" dataDxfId="320"/>
    <tableColumn id="3" xr3:uid="{00000000-0010-0000-0200-000003000000}" name="All Prior Fiscal Years" dataDxfId="319"/>
    <tableColumn id="4" xr3:uid="{00000000-0010-0000-0200-000004000000}" name="Fiscal Year 2020" dataDxfId="318"/>
    <tableColumn id="5" xr3:uid="{00000000-0010-0000-0200-000005000000}" name="Fiscal Year 2021" dataDxfId="317"/>
    <tableColumn id="6" xr3:uid="{00000000-0010-0000-0200-000006000000}" name="Fiscal Year 2022" dataDxfId="316"/>
    <tableColumn id="7" xr3:uid="{00000000-0010-0000-0200-000007000000}" name="Fiscal Year 2023" dataDxfId="315"/>
    <tableColumn id="8" xr3:uid="{00000000-0010-0000-0200-000008000000}" name="Fiscal Year 2024" dataDxfId="314"/>
    <tableColumn id="9" xr3:uid="{00000000-0010-0000-0200-000009000000}" name="Fiscal Year  _x000a_2025 &amp; Future" dataDxfId="313"/>
    <tableColumn id="10" xr3:uid="{00000000-0010-0000-0200-00000A000000}" name="Total Revenue" dataDxfId="3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AD197F0-B536-4916-BD98-DCE98D3FFE34}" name="Table142311222324" displayName="Table142311222324" ref="A14:I25" totalsRowShown="0" headerRowDxfId="311" dataDxfId="309" headerRowBorderDxfId="310" tableBorderDxfId="308">
  <tableColumns count="9">
    <tableColumn id="1" xr3:uid="{4EBC8570-D09C-4AA7-8380-58DC6D4F26A3}" name="Revenue or Expense Category" dataDxfId="307"/>
    <tableColumn id="3" xr3:uid="{A5C5F810-C9BC-4E4A-9EBA-BA5E6BBD4AA3}" name="All Prior Fiscal Years" dataDxfId="306"/>
    <tableColumn id="4" xr3:uid="{1097CDF6-0996-41F0-8DE3-51C77FB0CFBA}" name="Fiscal Year 2020" dataDxfId="305"/>
    <tableColumn id="5" xr3:uid="{79B01D16-6065-4CF9-A777-06B1EF9F082B}" name="Fiscal Year 2021" dataDxfId="304"/>
    <tableColumn id="6" xr3:uid="{B16A6332-D7E6-40E0-B566-3FFA02D02C76}" name="Fiscal Year 2022" dataDxfId="303"/>
    <tableColumn id="7" xr3:uid="{6BE4EB97-0CA1-4CEF-94B4-E4C821AA49B3}" name="Fiscal Year 2023" dataDxfId="302"/>
    <tableColumn id="8" xr3:uid="{6D7D5795-2CAE-4663-BBDB-E3672F0B03DC}" name="Fiscal Year 2024" dataDxfId="301"/>
    <tableColumn id="9" xr3:uid="{C3F8A08A-C3CC-457F-86DE-AA40B3416262}" name="Fiscal Year  _x000a_2025 &amp; Future" dataDxfId="300"/>
    <tableColumn id="10" xr3:uid="{8767197C-58E7-42C3-A6B7-5A0956BC35C9}" name="Total Revenue" dataDxfId="29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E21C27-3BAF-42D1-A7DF-4102F8CC2DE7}" name="Table142367213" displayName="Table142367213" ref="A14:I25" totalsRowShown="0" headerRowDxfId="298" dataDxfId="296" headerRowBorderDxfId="297" tableBorderDxfId="295">
  <tableColumns count="9">
    <tableColumn id="1" xr3:uid="{ECB4229A-6747-45CD-9645-8893D2AE64C8}" name="Revenue or Expense Category" dataDxfId="294"/>
    <tableColumn id="3" xr3:uid="{59DEF03A-B2BF-47A7-BD44-1183226B34EA}" name="All Prior Fiscal Years" dataDxfId="293"/>
    <tableColumn id="4" xr3:uid="{ECD3D37E-3771-4A79-A0AE-0CA73CD06CC4}" name="Fiscal Year 2020" dataDxfId="292"/>
    <tableColumn id="5" xr3:uid="{9E23BA29-9C9C-46AB-B38B-6A009AA54D72}" name="Fiscal Year 2021" dataDxfId="291"/>
    <tableColumn id="6" xr3:uid="{431DF3E9-5712-40B3-AE2D-22E66976E264}" name="Fiscal Year 2022" dataDxfId="290"/>
    <tableColumn id="7" xr3:uid="{70B5944B-DD19-44F6-AEEA-A07A19188E9C}" name="Fiscal Year 2023" dataDxfId="289"/>
    <tableColumn id="8" xr3:uid="{2AEA91EB-1F04-4608-B8B1-158B64681642}" name="Fiscal Year 2024" dataDxfId="288"/>
    <tableColumn id="9" xr3:uid="{304F9CC0-FB9A-4136-B3C7-74DC64A742E8}" name="Fiscal Year  _x000a_2025 &amp; Future" dataDxfId="287"/>
    <tableColumn id="10" xr3:uid="{D672C61D-755A-4743-9366-AD6624F0B706}" name="Total Revenue" dataDxfId="28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9E69E7A-8FFD-4AEB-B64A-1383BE23C684}" name="Table14231122" displayName="Table14231122" ref="A14:I25" totalsRowShown="0" headerRowDxfId="285" dataDxfId="283" headerRowBorderDxfId="284" tableBorderDxfId="282">
  <tableColumns count="9">
    <tableColumn id="1" xr3:uid="{30B4D67B-947F-4414-B2E4-1BF5496AA460}" name="Revenue or Expense Category" dataDxfId="281"/>
    <tableColumn id="3" xr3:uid="{1319E5C9-00E2-47A4-81B1-34B4924E3690}" name="All Prior Fiscal Years" dataDxfId="280"/>
    <tableColumn id="4" xr3:uid="{69D0A31F-C802-4CCF-8F16-25335E1C89E5}" name="Fiscal Year 2020" dataDxfId="279"/>
    <tableColumn id="5" xr3:uid="{B51C217F-7C05-4510-8ED6-0F9195FF6C06}" name="Fiscal Year 2021" dataDxfId="278"/>
    <tableColumn id="6" xr3:uid="{1446ECC6-0042-41DC-8B17-06186488299A}" name="Fiscal Year 2022" dataDxfId="277"/>
    <tableColumn id="7" xr3:uid="{D1C5AD68-D041-46E0-B516-57AEEDAB65E3}" name="Fiscal Year 2023" dataDxfId="276"/>
    <tableColumn id="8" xr3:uid="{BFE53E0F-0C52-443E-8EFD-396CE3C01F25}" name="Fiscal Year 2024" dataDxfId="275"/>
    <tableColumn id="9" xr3:uid="{80819A89-222F-4F56-8383-31D37BD03894}" name="Fiscal Year  _x000a_2025 &amp; Future" dataDxfId="274"/>
    <tableColumn id="10" xr3:uid="{EEB68F85-D0AD-41C6-9E3C-41544A626C47}" name="Total Revenue" dataDxfId="27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DD557607-B393-4B71-8885-3171E91F2B17}" name="Table1423112223" displayName="Table1423112223" ref="A14:I25" totalsRowShown="0" headerRowDxfId="272" dataDxfId="270" headerRowBorderDxfId="271" tableBorderDxfId="269">
  <tableColumns count="9">
    <tableColumn id="1" xr3:uid="{F43071DC-23A5-426F-9943-71ED4CA6062A}" name="Revenue or Expense Category" dataDxfId="268"/>
    <tableColumn id="3" xr3:uid="{CAFD9495-3459-4927-BE10-11E92A1F5823}" name="All Prior Fiscal Years" dataDxfId="267"/>
    <tableColumn id="4" xr3:uid="{5E5664F6-657C-4796-8DDA-E4DAD80EB9DE}" name="Fiscal Year 2020" dataDxfId="266"/>
    <tableColumn id="5" xr3:uid="{697444F7-946A-404E-AEC4-5B281AE4F894}" name="Fiscal Year 2021" dataDxfId="265"/>
    <tableColumn id="6" xr3:uid="{34C46365-998F-4808-83D1-70B9A6B4EE29}" name="Fiscal Year 2022" dataDxfId="264"/>
    <tableColumn id="7" xr3:uid="{98620093-724F-4250-B62F-FC0ABB8B120C}" name="Fiscal Year 2023" dataDxfId="263"/>
    <tableColumn id="8" xr3:uid="{1F55F61B-8B3E-4562-9438-38DCED864AE0}" name="Fiscal Year 2024" dataDxfId="262"/>
    <tableColumn id="9" xr3:uid="{7F137B47-2793-4DB0-A1E2-F78F2D39FE39}" name="Fiscal Year  _x000a_2025 &amp; Future" dataDxfId="261"/>
    <tableColumn id="10" xr3:uid="{E26A41F9-759C-495F-B73E-6300DAA5DDF4}" name="Total Revenue" dataDxfId="2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231112131415" displayName="Table14231112131415" ref="A14:I26" totalsRowShown="0" headerRowDxfId="259" dataDxfId="257" headerRowBorderDxfId="258" tableBorderDxfId="256">
  <tableColumns count="9">
    <tableColumn id="1" xr3:uid="{00000000-0010-0000-0D00-000001000000}" name="Revenue or Expense Category" dataDxfId="255"/>
    <tableColumn id="3" xr3:uid="{00000000-0010-0000-0D00-000003000000}" name="All Prior Fiscal Years" dataDxfId="254"/>
    <tableColumn id="4" xr3:uid="{00000000-0010-0000-0D00-000004000000}" name="Fiscal Year 2020" dataDxfId="253"/>
    <tableColumn id="5" xr3:uid="{00000000-0010-0000-0D00-000005000000}" name="Fiscal Year 2021" dataDxfId="252"/>
    <tableColumn id="6" xr3:uid="{00000000-0010-0000-0D00-000006000000}" name="Fiscal Year 2022" dataDxfId="251"/>
    <tableColumn id="7" xr3:uid="{00000000-0010-0000-0D00-000007000000}" name="Fiscal Year 2023" dataDxfId="250"/>
    <tableColumn id="8" xr3:uid="{00000000-0010-0000-0D00-000008000000}" name="Fiscal Year 2024" dataDxfId="249"/>
    <tableColumn id="9" xr3:uid="{00000000-0010-0000-0D00-000009000000}" name="Fiscal Year  _x000a_2025 &amp; Future" dataDxfId="248"/>
    <tableColumn id="10" xr3:uid="{00000000-0010-0000-0D00-00000A000000}" name="Total Revenue" dataDxfId="24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DD58618-77CD-4FBE-9A51-F209EC739055}" name="Table14236721" displayName="Table14236721" ref="A14:I25" totalsRowShown="0" headerRowDxfId="246" dataDxfId="244" headerRowBorderDxfId="245" tableBorderDxfId="243">
  <tableColumns count="9">
    <tableColumn id="1" xr3:uid="{BDC732AD-8CF7-4702-8A5C-C0C4729107AD}" name="Revenue or Expense Category" dataDxfId="242"/>
    <tableColumn id="3" xr3:uid="{4113573D-C9E1-48B6-9FA5-40023A230E7E}" name="All Prior Fiscal Years" dataDxfId="241"/>
    <tableColumn id="4" xr3:uid="{617C9775-F42E-4CCA-8334-27D6776E9604}" name="Fiscal Year 2020" dataDxfId="240"/>
    <tableColumn id="5" xr3:uid="{446B12A1-B90B-4C29-B12E-EC45D46D49C4}" name="Fiscal Year 2021" dataDxfId="239"/>
    <tableColumn id="6" xr3:uid="{40E337DD-F9B9-483D-B422-EF93B950D7DD}" name="Fiscal Year 2022" dataDxfId="238"/>
    <tableColumn id="7" xr3:uid="{984BEA17-5210-46CF-AB39-95C72018F537}" name="Fiscal Year 2023" dataDxfId="237"/>
    <tableColumn id="8" xr3:uid="{85D04612-FD7D-4C2B-9D00-514CD370EC14}" name="Fiscal Year 2024" dataDxfId="236"/>
    <tableColumn id="9" xr3:uid="{E7CF0466-1611-44FE-8097-283F9E0C47F0}" name="Fiscal Year  _x000a_2025 &amp; Future" dataDxfId="235"/>
    <tableColumn id="10" xr3:uid="{6CAD65AF-6117-458D-BDAA-D2EECED64CD0}" name="Total Revenue" dataDxfId="23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F9DC48D-DD0B-4551-986A-0A3C77E1EB4F}" name="Table1429" displayName="Table1429" ref="A14:I25" totalsRowShown="0" headerRowDxfId="467" dataDxfId="465" headerRowBorderDxfId="466" tableBorderDxfId="464">
  <tableColumns count="9">
    <tableColumn id="1" xr3:uid="{F5773AD3-EE98-4305-858E-84BE981DC904}" name="Revenue or Expense Category" dataDxfId="463"/>
    <tableColumn id="3" xr3:uid="{71B31E15-16FC-48F5-A802-36789E8CFE3E}" name="All Prior Fiscal Years" dataDxfId="462"/>
    <tableColumn id="4" xr3:uid="{1FAB95A8-4A0C-45FA-AC59-398CEBFDAB10}" name="Fiscal Year 2020" dataDxfId="461"/>
    <tableColumn id="5" xr3:uid="{980A7F5D-6269-4A25-A3CD-39FAABEB28A8}" name="Fiscal Year 2021" dataDxfId="460"/>
    <tableColumn id="6" xr3:uid="{3123C3E3-4B2F-40EB-93A7-FA2CBCD9431E}" name="Fiscal Year 2022" dataDxfId="459"/>
    <tableColumn id="7" xr3:uid="{27939C67-F986-40DB-AA05-3743BC088B4F}" name="Fiscal Year 2023" dataDxfId="458"/>
    <tableColumn id="8" xr3:uid="{D9940331-8D24-4C93-BFF4-A5CB62B47B82}" name="Fiscal Year 2024" dataDxfId="457"/>
    <tableColumn id="9" xr3:uid="{DD806D31-3D35-4DE9-9C02-608F5642FB7A}" name="Fiscal Year  _x000a_2025 &amp; Future" dataDxfId="456"/>
    <tableColumn id="10" xr3:uid="{770C0FAE-D6F6-4B61-908D-3ED10002502D}" name="Total Revenue" dataDxfId="455">
      <calculatedColumnFormula>SUM(Table1429[[#This Row],[All Prior Fiscal Years]:[Fiscal Year  
2025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42367" displayName="Table142367" ref="A14:I25" totalsRowShown="0" headerRowDxfId="233" dataDxfId="231" headerRowBorderDxfId="232" tableBorderDxfId="230">
  <tableColumns count="9">
    <tableColumn id="1" xr3:uid="{00000000-0010-0000-0600-000001000000}" name="Revenue or Expense Category" dataDxfId="229"/>
    <tableColumn id="3" xr3:uid="{00000000-0010-0000-0600-000003000000}" name="All Prior Fiscal Years" dataDxfId="228"/>
    <tableColumn id="4" xr3:uid="{00000000-0010-0000-0600-000004000000}" name="Fiscal Year 2020" dataDxfId="227"/>
    <tableColumn id="5" xr3:uid="{00000000-0010-0000-0600-000005000000}" name="Fiscal Year 2021" dataDxfId="226"/>
    <tableColumn id="6" xr3:uid="{00000000-0010-0000-0600-000006000000}" name="Fiscal Year 2022" dataDxfId="225"/>
    <tableColumn id="7" xr3:uid="{00000000-0010-0000-0600-000007000000}" name="Fiscal Year 2023" dataDxfId="224"/>
    <tableColumn id="8" xr3:uid="{00000000-0010-0000-0600-000008000000}" name="Fiscal Year 2024" dataDxfId="223"/>
    <tableColumn id="9" xr3:uid="{00000000-0010-0000-0600-000009000000}" name="Fiscal Year  _x000a_2025 &amp; Future" dataDxfId="222"/>
    <tableColumn id="10" xr3:uid="{00000000-0010-0000-0600-00000A000000}" name="Total Revenue" dataDxfId="22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5F4FD09-0864-4699-BE67-48D8D14CED0F}" name="Table1423678910525" displayName="Table1423678910525" ref="A14:I25" totalsRowShown="0" headerRowDxfId="220" dataDxfId="218" headerRowBorderDxfId="219" tableBorderDxfId="217">
  <tableColumns count="9">
    <tableColumn id="1" xr3:uid="{F61EDADD-5D46-498E-A075-7D6EF19DA65C}" name="Revenue or Expense Category" dataDxfId="216"/>
    <tableColumn id="3" xr3:uid="{774871FF-93A2-41E1-BE5C-DDF7F6193E69}" name="All Prior Fiscal Years" dataDxfId="215"/>
    <tableColumn id="4" xr3:uid="{A5458F06-9B55-400D-B38D-00DD46D7ACCF}" name="Fiscal Year 2020" dataDxfId="214"/>
    <tableColumn id="5" xr3:uid="{00D53587-5E5D-4910-BDA2-DF557B9D1890}" name="Fiscal Year 2021" dataDxfId="213"/>
    <tableColumn id="6" xr3:uid="{EE87A111-9E4E-402C-99E5-9A5B27EF4B16}" name="Fiscal Year 2022" dataDxfId="212"/>
    <tableColumn id="7" xr3:uid="{682243BA-A07E-4C94-AA70-B3F47616CDAC}" name="Fiscal Year 2023" dataDxfId="211"/>
    <tableColumn id="8" xr3:uid="{6C853649-3ADE-4F01-BFBC-DC480FDFDD9E}" name="Fiscal Year 2024" dataDxfId="210"/>
    <tableColumn id="9" xr3:uid="{912A7946-7DDC-491F-8FAB-03A6C46F658E}" name="Fiscal Year  _x000a_2025 &amp; Future" dataDxfId="209"/>
    <tableColumn id="10" xr3:uid="{8EB3EB46-E9A1-4958-966F-754EA2606D10}" name="Total Revenue" dataDxfId="2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4236789" displayName="Table14236789" ref="A14:I25" totalsRowShown="0" headerRowDxfId="207" dataDxfId="205" headerRowBorderDxfId="206" tableBorderDxfId="204">
  <tableColumns count="9">
    <tableColumn id="1" xr3:uid="{00000000-0010-0000-0800-000001000000}" name="Revenue or Expense Category" dataDxfId="203"/>
    <tableColumn id="3" xr3:uid="{00000000-0010-0000-0800-000003000000}" name="All Prior Fiscal Years" dataDxfId="202"/>
    <tableColumn id="4" xr3:uid="{00000000-0010-0000-0800-000004000000}" name="Fiscal Year 2020" dataDxfId="201"/>
    <tableColumn id="5" xr3:uid="{00000000-0010-0000-0800-000005000000}" name="Fiscal Year 2021" dataDxfId="200"/>
    <tableColumn id="6" xr3:uid="{00000000-0010-0000-0800-000006000000}" name="Fiscal Year 2022" dataDxfId="199"/>
    <tableColumn id="7" xr3:uid="{00000000-0010-0000-0800-000007000000}" name="Fiscal Year 2023" dataDxfId="198"/>
    <tableColumn id="8" xr3:uid="{00000000-0010-0000-0800-000008000000}" name="Fiscal Year 2024" dataDxfId="197"/>
    <tableColumn id="9" xr3:uid="{00000000-0010-0000-0800-000009000000}" name="Fiscal Year  _x000a_2025 &amp; Future" dataDxfId="196"/>
    <tableColumn id="10" xr3:uid="{00000000-0010-0000-0800-00000A000000}" name="Total Revenue" dataDxfId="19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01A841D-C6AF-40CC-9D04-DDB460674A66}" name="Table14236789106" displayName="Table14236789106" ref="A14:I25" totalsRowShown="0" headerRowDxfId="194" dataDxfId="192" headerRowBorderDxfId="193" tableBorderDxfId="191">
  <tableColumns count="9">
    <tableColumn id="1" xr3:uid="{8EDC05E3-F12C-4E52-BFA1-87165181286A}" name="Revenue or Expense Category" dataDxfId="190"/>
    <tableColumn id="3" xr3:uid="{2D5A77BD-F984-4858-9682-6BB3438249CB}" name="All Prior Fiscal Years" dataDxfId="189"/>
    <tableColumn id="4" xr3:uid="{C3546C8A-59F5-4A9E-91C2-892351DF9D4E}" name="Fiscal Year 2020" dataDxfId="188"/>
    <tableColumn id="5" xr3:uid="{F26389C0-25B0-49C0-851C-2D32F5478424}" name="Fiscal Year 2021" dataDxfId="187"/>
    <tableColumn id="6" xr3:uid="{2DC7FEDF-14D5-42EF-B7BE-998AAE9A4C98}" name="Fiscal Year 2022" dataDxfId="186"/>
    <tableColumn id="7" xr3:uid="{ECC6EB5F-6065-4867-BCE9-803C4563D459}" name="Fiscal Year 2023" dataDxfId="185"/>
    <tableColumn id="8" xr3:uid="{F1043D57-6B13-4111-AC65-2B332B01DE1A}" name="Fiscal Year 2024" dataDxfId="184"/>
    <tableColumn id="9" xr3:uid="{42634C89-7E1D-4EC8-AF3E-6EC291D236EC}" name="Fiscal Year  _x000a_2025 &amp; Future" dataDxfId="183"/>
    <tableColumn id="10" xr3:uid="{D957E799-DC66-4E65-8379-40E377D51383}" name="Total Revenue" dataDxfId="18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23678910" displayName="Table1423678910" ref="A14:I25" totalsRowShown="0" headerRowDxfId="181" dataDxfId="179" headerRowBorderDxfId="180" tableBorderDxfId="178">
  <tableColumns count="9">
    <tableColumn id="1" xr3:uid="{00000000-0010-0000-0900-000001000000}" name="Revenue or Expense Category" dataDxfId="177"/>
    <tableColumn id="3" xr3:uid="{00000000-0010-0000-0900-000003000000}" name="All Prior Fiscal Years" dataDxfId="176"/>
    <tableColumn id="4" xr3:uid="{00000000-0010-0000-0900-000004000000}" name="Fiscal Year 2020" dataDxfId="175"/>
    <tableColumn id="5" xr3:uid="{00000000-0010-0000-0900-000005000000}" name="Fiscal Year 2021" dataDxfId="174"/>
    <tableColumn id="6" xr3:uid="{00000000-0010-0000-0900-000006000000}" name="Fiscal Year 2022" dataDxfId="173"/>
    <tableColumn id="7" xr3:uid="{00000000-0010-0000-0900-000007000000}" name="Fiscal Year 2023" dataDxfId="172"/>
    <tableColumn id="8" xr3:uid="{00000000-0010-0000-0900-000008000000}" name="Fiscal Year 2024" dataDxfId="171"/>
    <tableColumn id="9" xr3:uid="{00000000-0010-0000-0900-000009000000}" name="Fiscal Year  _x000a_2025 &amp; Future" dataDxfId="170"/>
    <tableColumn id="10" xr3:uid="{00000000-0010-0000-0900-00000A000000}" name="Total Revenue" dataDxfId="16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C170B42-5BBE-4B2C-A5B8-6E568A904C1F}" name="Table14236789105" displayName="Table14236789105" ref="A14:I25" totalsRowShown="0" headerRowDxfId="168" dataDxfId="166" headerRowBorderDxfId="167" tableBorderDxfId="165">
  <tableColumns count="9">
    <tableColumn id="1" xr3:uid="{7DCA9C2A-B752-4B36-9D3C-C062BB324362}" name="Revenue or Expense Category" dataDxfId="164"/>
    <tableColumn id="3" xr3:uid="{09185D13-47F5-4441-85C8-43128639EDBB}" name="All Prior Fiscal Years" dataDxfId="163"/>
    <tableColumn id="4" xr3:uid="{CCA78673-4549-4090-A93E-FB0F5BD9680F}" name="Fiscal Year 2020" dataDxfId="162"/>
    <tableColumn id="5" xr3:uid="{E7B49D12-AB78-4F92-A27A-00157B61675D}" name="Fiscal Year 2021" dataDxfId="161"/>
    <tableColumn id="6" xr3:uid="{D29B74DE-6E7F-4C5A-9ADA-C74799090840}" name="Fiscal Year 2022" dataDxfId="160"/>
    <tableColumn id="7" xr3:uid="{4BDD4F52-0A9C-42C7-9217-6B5E410168D3}" name="Fiscal Year 2023" dataDxfId="159"/>
    <tableColumn id="8" xr3:uid="{A8AEC067-CEB1-4CDE-BE0E-1503349EF1C9}" name="Fiscal Year 2024" dataDxfId="158"/>
    <tableColumn id="9" xr3:uid="{C8220BA3-6009-45A0-8713-D2408440ACFD}" name="Fiscal Year  _x000a_2025 &amp; Future" dataDxfId="157"/>
    <tableColumn id="10" xr3:uid="{685AF267-C21E-4DB5-B53B-981443BADD14}" name="Total Revenue" dataDxfId="1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423111213" displayName="Table1423111213" ref="A14:I25" totalsRowShown="0" headerRowDxfId="155" dataDxfId="153" headerRowBorderDxfId="154" tableBorderDxfId="152">
  <tableColumns count="9">
    <tableColumn id="1" xr3:uid="{00000000-0010-0000-0B00-000001000000}" name="Revenue or Expense Category" dataDxfId="151"/>
    <tableColumn id="3" xr3:uid="{00000000-0010-0000-0B00-000003000000}" name="All Prior Fiscal Years" dataDxfId="150"/>
    <tableColumn id="4" xr3:uid="{00000000-0010-0000-0B00-000004000000}" name="Fiscal Year 2020" dataDxfId="149"/>
    <tableColumn id="5" xr3:uid="{00000000-0010-0000-0B00-000005000000}" name="Fiscal Year 2021" dataDxfId="148"/>
    <tableColumn id="6" xr3:uid="{00000000-0010-0000-0B00-000006000000}" name="Fiscal Year 2022" dataDxfId="147"/>
    <tableColumn id="7" xr3:uid="{00000000-0010-0000-0B00-000007000000}" name="Fiscal Year 2023" dataDxfId="146"/>
    <tableColumn id="8" xr3:uid="{00000000-0010-0000-0B00-000008000000}" name="Fiscal Year 2024" dataDxfId="145"/>
    <tableColumn id="9" xr3:uid="{00000000-0010-0000-0B00-000009000000}" name="Fiscal Year  _x000a_2025 &amp; Future" dataDxfId="144"/>
    <tableColumn id="10" xr3:uid="{00000000-0010-0000-0B00-00000A000000}" name="Total Revenue" dataDxfId="14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42311121314" displayName="Table142311121314" ref="A14:I26" totalsRowShown="0" headerRowDxfId="142" dataDxfId="140" headerRowBorderDxfId="141" tableBorderDxfId="139">
  <tableColumns count="9">
    <tableColumn id="1" xr3:uid="{00000000-0010-0000-0C00-000001000000}" name="Revenue or Expense Category" dataDxfId="138"/>
    <tableColumn id="3" xr3:uid="{00000000-0010-0000-0C00-000003000000}" name="All Prior Fiscal Years" dataDxfId="137"/>
    <tableColumn id="4" xr3:uid="{00000000-0010-0000-0C00-000004000000}" name="Fiscal Year 2020" dataDxfId="136"/>
    <tableColumn id="5" xr3:uid="{00000000-0010-0000-0C00-000005000000}" name="Fiscal Year 2021" dataDxfId="135"/>
    <tableColumn id="6" xr3:uid="{00000000-0010-0000-0C00-000006000000}" name="Fiscal Year 2022" dataDxfId="134"/>
    <tableColumn id="7" xr3:uid="{00000000-0010-0000-0C00-000007000000}" name="Fiscal Year 2023" dataDxfId="133"/>
    <tableColumn id="8" xr3:uid="{00000000-0010-0000-0C00-000008000000}" name="Fiscal Year 2024" dataDxfId="132"/>
    <tableColumn id="9" xr3:uid="{00000000-0010-0000-0C00-000009000000}" name="Fiscal Year  _x000a_2025 &amp; Future" dataDxfId="131"/>
    <tableColumn id="10" xr3:uid="{00000000-0010-0000-0C00-00000A000000}" name="Total Revenue" dataDxfId="13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42311121718" displayName="Table142311121718" ref="A14:I25" totalsRowShown="0" headerRowDxfId="129" dataDxfId="127" headerRowBorderDxfId="128" tableBorderDxfId="126">
  <tableColumns count="9">
    <tableColumn id="1" xr3:uid="{00000000-0010-0000-1000-000001000000}" name="Revenue or Expense Category" dataDxfId="125"/>
    <tableColumn id="3" xr3:uid="{00000000-0010-0000-1000-000003000000}" name="All Prior Fiscal Years" dataDxfId="124"/>
    <tableColumn id="4" xr3:uid="{00000000-0010-0000-1000-000004000000}" name="Fiscal Year 2020" dataDxfId="123"/>
    <tableColumn id="5" xr3:uid="{00000000-0010-0000-1000-000005000000}" name="Fiscal Year 2021" dataDxfId="122"/>
    <tableColumn id="6" xr3:uid="{00000000-0010-0000-1000-000006000000}" name="Fiscal Year 2022" dataDxfId="121"/>
    <tableColumn id="7" xr3:uid="{00000000-0010-0000-1000-000007000000}" name="Fiscal Year 2023" dataDxfId="120"/>
    <tableColumn id="8" xr3:uid="{00000000-0010-0000-1000-000008000000}" name="Fiscal Year 2024" dataDxfId="119"/>
    <tableColumn id="9" xr3:uid="{00000000-0010-0000-1000-000009000000}" name="Fiscal Year  _x000a_2025 &amp; Future" dataDxfId="118"/>
    <tableColumn id="10" xr3:uid="{00000000-0010-0000-1000-00000A000000}" name="Total Revenue" dataDxfId="11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C129A75-6077-4232-BD8E-142CE323DEC2}" name="Table142311222319" displayName="Table142311222319" ref="A14:I25" totalsRowShown="0" headerRowDxfId="116" dataDxfId="114" headerRowBorderDxfId="115" tableBorderDxfId="113">
  <tableColumns count="9">
    <tableColumn id="1" xr3:uid="{37385CEB-CEBF-4CD2-9F36-C06A5A9DD479}" name="Revenue or Expense Category" dataDxfId="112"/>
    <tableColumn id="3" xr3:uid="{A5B6D4D5-8DD7-4E39-A749-499C2E1A26F2}" name="All Prior Fiscal Years" dataDxfId="111"/>
    <tableColumn id="4" xr3:uid="{92FD4D7D-738F-4E02-845E-A26A2D82D32C}" name="Fiscal Year 2020" dataDxfId="110"/>
    <tableColumn id="5" xr3:uid="{8DAD9644-8362-4F84-815A-F8505537859C}" name="Fiscal Year 2021" dataDxfId="109"/>
    <tableColumn id="6" xr3:uid="{5DC54F10-B8EE-4F44-A71F-50ABBD8A2974}" name="Fiscal Year 2022" dataDxfId="108"/>
    <tableColumn id="7" xr3:uid="{A6D932D0-4D95-4345-8B11-D93C321D83EE}" name="Fiscal Year 2023" dataDxfId="107"/>
    <tableColumn id="8" xr3:uid="{E048EC41-B047-4A8D-A734-0793D9DA256A}" name="Fiscal Year 2024" dataDxfId="106"/>
    <tableColumn id="9" xr3:uid="{2545AA01-C771-410B-AF6B-E3A0CB8F2522}" name="Fiscal Year  _x000a_2025 &amp; Future" dataDxfId="105"/>
    <tableColumn id="10" xr3:uid="{9AE9D6B3-1645-4695-A4E3-F1571B53E0E1}" name="Total Revenue" dataDxfId="1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CC172D43-2FC8-4EA3-A33B-47F776C30331}" name="Table1430" displayName="Table1430" ref="A14:I25" totalsRowShown="0" headerRowDxfId="454" dataDxfId="452" headerRowBorderDxfId="453" tableBorderDxfId="451">
  <tableColumns count="9">
    <tableColumn id="1" xr3:uid="{E15EE871-2447-41A8-8C7D-99756E02DD65}" name="Revenue or Expense Category" dataDxfId="450"/>
    <tableColumn id="3" xr3:uid="{351CF4D2-81E7-4B8B-9680-EBA31C9D69A4}" name="All Prior Fiscal Years" dataDxfId="449"/>
    <tableColumn id="4" xr3:uid="{46492E78-8052-4383-8FFD-FF05E81FB822}" name="Fiscal Year 2020" dataDxfId="448"/>
    <tableColumn id="5" xr3:uid="{F9F219FA-35B0-4FD3-A90B-188700A2A255}" name="Fiscal Year 2021" dataDxfId="447"/>
    <tableColumn id="6" xr3:uid="{A85353B5-91F7-480E-BB60-49F4647785AA}" name="Fiscal Year 2022" dataDxfId="446"/>
    <tableColumn id="7" xr3:uid="{C196A8B3-A531-4634-A068-7E1299E5DB90}" name="Fiscal Year 2023" dataDxfId="445"/>
    <tableColumn id="8" xr3:uid="{3D120770-FAA9-4497-8028-EAC088070040}" name="Fiscal Year 2024" dataDxfId="444"/>
    <tableColumn id="9" xr3:uid="{F28DE086-E6A8-4365-960D-DC74D248FFB1}" name="Fiscal Year  _x000a_2025 &amp; Future" dataDxfId="443"/>
    <tableColumn id="10" xr3:uid="{30D52FBF-B74B-4AB2-B04E-A7F4211CBD63}" name="Total Revenue" dataDxfId="44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6B3A372-4B41-4108-A882-F6C9B6336046}" name="Table142367891068" displayName="Table142367891068" ref="A14:I25" totalsRowShown="0" headerRowDxfId="103" dataDxfId="101" headerRowBorderDxfId="102" tableBorderDxfId="100">
  <tableColumns count="9">
    <tableColumn id="1" xr3:uid="{EC62A6E8-6C54-4E87-81A8-D6647F73EB2A}" name="Revenue or Expense Category" dataDxfId="99"/>
    <tableColumn id="3" xr3:uid="{08FF4864-88D0-43D1-9CEC-A30B8693F5DE}" name="All Prior Fiscal Years" dataDxfId="98"/>
    <tableColumn id="4" xr3:uid="{5D1235A6-2B1E-4DC6-9F22-0598BE72F9BB}" name="Fiscal Year 2020" dataDxfId="97"/>
    <tableColumn id="5" xr3:uid="{8E765F63-6C53-40D9-99AD-886E3348F2E4}" name="Fiscal Year 2021" dataDxfId="96"/>
    <tableColumn id="6" xr3:uid="{B8E7FD16-7A86-44D1-A525-7B54FD1ABD79}" name="Fiscal Year 2022" dataDxfId="95"/>
    <tableColumn id="7" xr3:uid="{250C16DB-821F-419A-9161-DC21161B6B1B}" name="Fiscal Year 2023" dataDxfId="94"/>
    <tableColumn id="8" xr3:uid="{3C30875D-8870-4227-9CC3-AB2450543810}" name="Fiscal Year 2024" dataDxfId="93"/>
    <tableColumn id="9" xr3:uid="{FB7F8651-2A5A-4E73-B5A3-9E602CE46CB3}" name="Fiscal Year  _x000a_2025 &amp; Future" dataDxfId="92"/>
    <tableColumn id="10" xr3:uid="{9D8F36A3-E021-4DB5-9713-B8EAAD834401}" name="Total Revenue" dataDxfId="9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423111213141516" displayName="Table1423111213141516" ref="A14:I26" totalsRowShown="0" headerRowDxfId="90" dataDxfId="88" headerRowBorderDxfId="89" tableBorderDxfId="87">
  <tableColumns count="9">
    <tableColumn id="1" xr3:uid="{00000000-0010-0000-0E00-000001000000}" name="Revenue or Expense Category" dataDxfId="86"/>
    <tableColumn id="3" xr3:uid="{00000000-0010-0000-0E00-000003000000}" name="All Prior Fiscal Years" dataDxfId="85"/>
    <tableColumn id="4" xr3:uid="{00000000-0010-0000-0E00-000004000000}" name="Fiscal Year 2020" dataDxfId="84"/>
    <tableColumn id="5" xr3:uid="{00000000-0010-0000-0E00-000005000000}" name="Fiscal Year 2021" dataDxfId="83"/>
    <tableColumn id="6" xr3:uid="{00000000-0010-0000-0E00-000006000000}" name="Fiscal Year 2022" dataDxfId="82"/>
    <tableColumn id="7" xr3:uid="{00000000-0010-0000-0E00-000007000000}" name="Fiscal Year 2023" dataDxfId="81"/>
    <tableColumn id="8" xr3:uid="{00000000-0010-0000-0E00-000008000000}" name="Fiscal Year 2024" dataDxfId="80"/>
    <tableColumn id="9" xr3:uid="{00000000-0010-0000-0E00-000009000000}" name="Fiscal Year  _x000a_2025 &amp; Future" dataDxfId="79"/>
    <tableColumn id="10" xr3:uid="{00000000-0010-0000-0E00-00000A000000}" name="Total Revenue" dataDxfId="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B4C4E47-2D2A-4C05-B39D-56BEA8CFA921}" name="Table14236789106820" displayName="Table14236789106820" ref="A14:I25" totalsRowShown="0" headerRowDxfId="77" dataDxfId="75" headerRowBorderDxfId="76" tableBorderDxfId="74">
  <tableColumns count="9">
    <tableColumn id="1" xr3:uid="{0635230A-CADC-4BFB-A580-6B3B4B340298}" name="Revenue or Expense Category" dataDxfId="73"/>
    <tableColumn id="3" xr3:uid="{2A909E9B-9A52-4DEA-8745-AACBB9C1FCF9}" name="All Prior Fiscal Years" dataDxfId="72"/>
    <tableColumn id="4" xr3:uid="{07628CF3-0A36-4B53-8498-F37AC165426D}" name="Fiscal Year 2020" dataDxfId="71"/>
    <tableColumn id="5" xr3:uid="{32CAE1D8-5979-42E2-AAAE-E40FE4C740B3}" name="Fiscal Year 2021" dataDxfId="70"/>
    <tableColumn id="6" xr3:uid="{EC680EB4-8A21-4B80-8840-229FAC79F0E8}" name="Fiscal Year 2022" dataDxfId="69"/>
    <tableColumn id="7" xr3:uid="{F0A32237-38AF-4509-954A-D222710D318B}" name="Fiscal Year 2023" dataDxfId="68"/>
    <tableColumn id="8" xr3:uid="{88DA4574-BB0A-41EE-A283-D85FE23BE3CE}" name="Fiscal Year 2024" dataDxfId="67"/>
    <tableColumn id="9" xr3:uid="{3E7BA9EC-97B5-4FEF-AB77-E55D9FEE7DDD}" name="Fiscal Year  _x000a_2025 &amp; Future" dataDxfId="66"/>
    <tableColumn id="10" xr3:uid="{D3E84ADE-BA9E-4183-B9B5-68F4053377C1}" name="Total Revenue" dataDxfId="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46BE349-70A0-4F96-836C-368591F4520C}" name="Table1423672128" displayName="Table1423672128" ref="A14:I25" totalsRowShown="0" headerRowDxfId="64" dataDxfId="62" headerRowBorderDxfId="63" tableBorderDxfId="61">
  <tableColumns count="9">
    <tableColumn id="1" xr3:uid="{4B5A836F-8DDE-4559-8548-AF90BF1A387D}" name="Revenue or Expense Category" dataDxfId="60"/>
    <tableColumn id="3" xr3:uid="{60D900B1-EB06-454C-AC6D-DB01D2989A35}" name="All Prior Fiscal Years" dataDxfId="59"/>
    <tableColumn id="4" xr3:uid="{1F686F93-6700-4524-9078-88C442CFFAB0}" name="Fiscal Year 2020" dataDxfId="58"/>
    <tableColumn id="5" xr3:uid="{FBC4A826-7F94-4777-BECC-401F4FB3C73E}" name="Fiscal Year 2021" dataDxfId="57"/>
    <tableColumn id="6" xr3:uid="{35FAC40F-7D00-43DE-87B6-2706A11D5B08}" name="Fiscal Year 2022" dataDxfId="56"/>
    <tableColumn id="7" xr3:uid="{788F7CAB-81E8-4E0C-BDBA-AF0366E93A85}" name="Fiscal Year 2023" dataDxfId="55"/>
    <tableColumn id="8" xr3:uid="{FBFBFF9F-83EA-46D9-AC70-9555088DE7E2}" name="Fiscal Year 2024" dataDxfId="54"/>
    <tableColumn id="9" xr3:uid="{3492B983-E8B2-47D9-A83D-61292F6C35D5}" name="Fiscal Year  _x000a_2025 &amp; Future" dataDxfId="53"/>
    <tableColumn id="10" xr3:uid="{4DBC4A25-8CEF-4B5B-8CA0-4E255FAA36AC}"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D6CCECD1-52E6-49C4-ABAD-F647A8315303}" name="Table1423672136" displayName="Table1423672136" ref="A14:I25" totalsRowShown="0" headerRowDxfId="51" dataDxfId="49" headerRowBorderDxfId="50" tableBorderDxfId="48">
  <tableColumns count="9">
    <tableColumn id="1" xr3:uid="{CB66AB65-A19E-4411-9E6E-69CFB3987A3E}" name="Revenue or Expense Category" dataDxfId="47"/>
    <tableColumn id="3" xr3:uid="{A72CD0DC-30AB-478F-A4AB-00E95E72B680}" name="All Prior Fiscal Years" dataDxfId="46"/>
    <tableColumn id="4" xr3:uid="{AF9518DD-FFCC-4672-A8FA-E1272A5FD791}" name="Fiscal Year 2020" dataDxfId="45"/>
    <tableColumn id="5" xr3:uid="{110B3F04-068B-4E4A-957F-F1046E2C82EF}" name="Fiscal Year 2021" dataDxfId="44"/>
    <tableColumn id="6" xr3:uid="{E681C8FA-C3F0-4958-BDF9-CEF8B9B82BB0}" name="Fiscal Year 2022" dataDxfId="43"/>
    <tableColumn id="7" xr3:uid="{AC9E5260-A07A-4CD3-A9D3-73FF9687EEB1}" name="Fiscal Year 2023" dataDxfId="42"/>
    <tableColumn id="8" xr3:uid="{B38EC0F1-2B6C-45C8-86CA-A19971785E1F}" name="Fiscal Year 2024" dataDxfId="41"/>
    <tableColumn id="9" xr3:uid="{8D3AE986-8ECD-412D-B4BC-CB96FD60BEEB}" name="Fiscal Year  _x000a_2025 &amp; Future" dataDxfId="40"/>
    <tableColumn id="10" xr3:uid="{81F325EA-867A-47E8-8B0C-DE867FFAAB66}"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699261C-7895-4CBE-84EF-5B6719D50F2D}" name="Table14231122231926" displayName="Table14231122231926" ref="A14:I25" totalsRowShown="0" headerRowDxfId="38" dataDxfId="36" headerRowBorderDxfId="37" tableBorderDxfId="35">
  <tableColumns count="9">
    <tableColumn id="1" xr3:uid="{41F2E326-85E8-4EF5-A6BB-ED0A0F69E733}" name="Revenue or Expense Category" dataDxfId="34"/>
    <tableColumn id="3" xr3:uid="{6AB36816-F519-4526-8ED9-41BBEE74A2A5}" name="All Prior Fiscal Years" dataDxfId="33"/>
    <tableColumn id="4" xr3:uid="{CF7033F7-4CA8-4812-A5BB-EFCA1F296AE4}" name="Fiscal Year 2020" dataDxfId="32"/>
    <tableColumn id="5" xr3:uid="{7045FFE9-0BAD-4919-9938-CE7283F6BDEE}" name="Fiscal Year 2021" dataDxfId="31"/>
    <tableColumn id="6" xr3:uid="{FEAB29BD-7AFF-42E8-924E-EC337E18622C}" name="Fiscal Year 2022" dataDxfId="30"/>
    <tableColumn id="7" xr3:uid="{CBC43E64-FE1E-45A6-A047-74EB61A3CB08}" name="Fiscal Year 2023" dataDxfId="29"/>
    <tableColumn id="8" xr3:uid="{1EBFC989-5ACD-4A0A-AA08-4E5DFD862C90}" name="Fiscal Year 2024" dataDxfId="28"/>
    <tableColumn id="9" xr3:uid="{4CC84FB4-731D-4C50-8E7D-94B0E504DC64}" name="Fiscal Year  _x000a_2025 &amp; Future" dataDxfId="27"/>
    <tableColumn id="10" xr3:uid="{46FD68C3-462A-4567-BA92-93C7069C276C}"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1937E60-E05A-42CC-A381-8BD36CF93472}" name="Table1423112223192627" displayName="Table1423112223192627" ref="A14:I25" totalsRowShown="0" headerRowDxfId="25" dataDxfId="23" headerRowBorderDxfId="24" tableBorderDxfId="22">
  <tableColumns count="9">
    <tableColumn id="1" xr3:uid="{2115F3BE-B1EB-4809-8E5C-1F776FA46958}" name="Revenue or Expense Category" dataDxfId="21"/>
    <tableColumn id="3" xr3:uid="{3F1EDDFE-49D0-42D5-806F-C007D9D55907}" name="All Prior Fiscal Years" dataDxfId="20"/>
    <tableColumn id="4" xr3:uid="{64AED7B4-D0D6-4D22-9A8B-74B8178AFB6F}" name="Fiscal Year 2020" dataDxfId="19"/>
    <tableColumn id="5" xr3:uid="{B4F67B48-BE34-46A0-8D51-B882BCD9EB0E}" name="Fiscal Year 2021" dataDxfId="18"/>
    <tableColumn id="6" xr3:uid="{0B2571DD-648C-438F-9432-06D104E8D866}" name="Fiscal Year 2022" dataDxfId="17"/>
    <tableColumn id="7" xr3:uid="{AFA71A2D-3D02-4C23-85A9-AB1BA5296D0C}" name="Fiscal Year 2023" dataDxfId="16"/>
    <tableColumn id="8" xr3:uid="{E5E4D5E5-9B1E-4F99-8DAD-BA9B58311C3E}" name="Fiscal Year 2024" dataDxfId="15"/>
    <tableColumn id="9" xr3:uid="{277BD322-ED71-4B53-8FA1-86BE19E6DB4D}" name="Fiscal Year  _x000a_2025 &amp; Future" dataDxfId="14"/>
    <tableColumn id="10" xr3:uid="{95BC4E13-9F10-4CB7-B4FA-73F62620719A}"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423111217" displayName="Table1423111217" ref="A14:I25" totalsRowShown="0" headerRowDxfId="12" dataDxfId="10" headerRowBorderDxfId="11" tableBorderDxfId="9">
  <tableColumns count="9">
    <tableColumn id="1" xr3:uid="{00000000-0010-0000-0F00-000001000000}" name="Revenue or Expense Category" dataDxfId="8"/>
    <tableColumn id="3" xr3:uid="{00000000-0010-0000-0F00-000003000000}" name="All Prior Fiscal Years" dataDxfId="7"/>
    <tableColumn id="4" xr3:uid="{00000000-0010-0000-0F00-000004000000}" name="Fiscal Year 2020" dataDxfId="6"/>
    <tableColumn id="5" xr3:uid="{00000000-0010-0000-0F00-000005000000}" name="Fiscal Year 2021" dataDxfId="5"/>
    <tableColumn id="6" xr3:uid="{00000000-0010-0000-0F00-000006000000}" name="Fiscal Year 2022" dataDxfId="4"/>
    <tableColumn id="7" xr3:uid="{00000000-0010-0000-0F00-000007000000}" name="Fiscal Year 2023" dataDxfId="3"/>
    <tableColumn id="8" xr3:uid="{00000000-0010-0000-0F00-000008000000}" name="Fiscal Year 2024" dataDxfId="2"/>
    <tableColumn id="9" xr3:uid="{00000000-0010-0000-0F00-000009000000}" name="Fiscal Year  _x000a_2025 &amp; Future" dataDxfId="1"/>
    <tableColumn id="10" xr3:uid="{00000000-0010-0000-0F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ECEF489-22CB-4DBB-BDFB-9B087FADDAC6}" name="Table1431" displayName="Table1431" ref="A15:I26" totalsRowShown="0" headerRowDxfId="441" dataDxfId="439" headerRowBorderDxfId="440" tableBorderDxfId="438">
  <tableColumns count="9">
    <tableColumn id="1" xr3:uid="{96FACB00-5A00-43B3-B437-F4841D034F3D}" name="Revenue or Expense Category" dataDxfId="437"/>
    <tableColumn id="3" xr3:uid="{E944EB1C-320C-4F67-BABA-328F9D900439}" name="All Prior Fiscal Years" dataDxfId="436"/>
    <tableColumn id="4" xr3:uid="{836D701B-CC02-4B16-B9FD-319300272C4B}" name="Fiscal Year 2020" dataDxfId="435"/>
    <tableColumn id="5" xr3:uid="{D6D72F3D-FEDC-4ECE-BBFB-31A0623D29CB}" name="Fiscal Year 2021" dataDxfId="434"/>
    <tableColumn id="6" xr3:uid="{1A3544D0-5CE8-4C4F-93C7-A624EDF2DDF6}" name="Fiscal Year 2022" dataDxfId="433"/>
    <tableColumn id="7" xr3:uid="{7128138D-05A9-444C-A610-D7AC9A14624B}" name="Fiscal Year 2023" dataDxfId="432"/>
    <tableColumn id="8" xr3:uid="{F4F7ABFC-BD31-4FAD-96B1-A87071767181}" name="Fiscal Year 2024" dataDxfId="431"/>
    <tableColumn id="9" xr3:uid="{3E4CF984-D67A-4566-BBB8-1A967882B760}" name="Fiscal Year  _x000a_2025 &amp; Future" dataDxfId="430"/>
    <tableColumn id="10" xr3:uid="{20FD24A2-96C9-4AD2-9FEF-6C6C9E1CC62B}" name="Total Revenue" dataDxfId="429">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8A1E30C-34BB-4D14-BA4F-6E627DF3A049}" name="Table1433" displayName="Table1433" ref="A15:I26" totalsRowShown="0" headerRowDxfId="428" dataDxfId="426" headerRowBorderDxfId="427" tableBorderDxfId="425">
  <tableColumns count="9">
    <tableColumn id="1" xr3:uid="{F16AFD89-5250-4F96-B6A5-5C8362DEB08F}" name="Revenue or Expense Category" dataDxfId="424"/>
    <tableColumn id="3" xr3:uid="{ABC8A723-C018-4EB2-92D7-90615AD78D88}" name="All Prior Fiscal Years" dataDxfId="423"/>
    <tableColumn id="4" xr3:uid="{DE487656-4DBD-4362-A3D3-1057C2193D15}" name="Fiscal Year 2020" dataDxfId="422"/>
    <tableColumn id="5" xr3:uid="{C1DECFA4-1E6D-46F8-AFC6-8BDA371E5551}" name="Fiscal Year 2021" dataDxfId="421"/>
    <tableColumn id="6" xr3:uid="{D4C5C266-CD39-47F7-B1E8-2041FBB28DC5}" name="Fiscal Year 2022" dataDxfId="420"/>
    <tableColumn id="7" xr3:uid="{9852D1EE-701B-457F-8379-572FA8026684}" name="Fiscal Year 2023" dataDxfId="419"/>
    <tableColumn id="8" xr3:uid="{4AD7008D-2B09-4C36-B76D-84C4B6E2D386}" name="Fiscal Year 2024" dataDxfId="418"/>
    <tableColumn id="9" xr3:uid="{C962E949-A60F-48C2-8884-277EC5BACF37}" name="Fiscal Year  _x000a_2025 &amp; Future" dataDxfId="417"/>
    <tableColumn id="10" xr3:uid="{8D7DEABA-7815-4839-96D1-6F74412392D3}" name="Total Revenue" dataDxfId="416">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F7F990E-D6B5-477F-BDE7-833EA8AB6822}" name="Table1435" displayName="Table1435" ref="A15:I26" totalsRowShown="0" headerRowDxfId="415" dataDxfId="413" headerRowBorderDxfId="414" tableBorderDxfId="412">
  <tableColumns count="9">
    <tableColumn id="1" xr3:uid="{E84F709B-1AB3-444E-B548-6DBCDE44F646}" name="Revenue or Expense Category" dataDxfId="411"/>
    <tableColumn id="3" xr3:uid="{4BF7BAD3-E3BE-4A86-9F04-62BFD09C3FF1}" name="All Prior Fiscal Years" dataDxfId="410"/>
    <tableColumn id="4" xr3:uid="{34C7C185-20C6-4433-A7B4-21A8F96C95C6}" name="Fiscal Year 2020" dataDxfId="409"/>
    <tableColumn id="5" xr3:uid="{16BF7077-37C3-483D-BE8D-09EF50F1CC98}" name="Fiscal Year 2021" dataDxfId="408"/>
    <tableColumn id="6" xr3:uid="{04C51759-B108-4B16-B5A7-A2E44A55C7C3}" name="Fiscal Year 2022" dataDxfId="407"/>
    <tableColumn id="7" xr3:uid="{DB1694D5-69BB-4337-9441-89415D321090}" name="Fiscal Year 2023" dataDxfId="406"/>
    <tableColumn id="8" xr3:uid="{5566FBCC-0C00-48C7-9F45-C5B786BBE729}" name="Fiscal Year 2024" dataDxfId="405"/>
    <tableColumn id="9" xr3:uid="{FFA43A1C-BE22-474F-9A2F-D5CE9DA7C058}" name="Fiscal Year  _x000a_2025 &amp; Future" dataDxfId="404"/>
    <tableColumn id="10" xr3:uid="{0BCA3698-8D67-4684-949F-EFA9C46B5506}" name="Total Revenue" dataDxfId="403">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C0830536-8A89-469A-8215-00B593B6CFCE}" name="Table1438" displayName="Table1438" ref="A15:I26" totalsRowShown="0" headerRowDxfId="402" dataDxfId="400" headerRowBorderDxfId="401" tableBorderDxfId="399">
  <tableColumns count="9">
    <tableColumn id="1" xr3:uid="{31FA1584-1CDF-480B-891E-B0C264421988}" name="Revenue or Expense Category" dataDxfId="398"/>
    <tableColumn id="3" xr3:uid="{C0F564CF-72AF-4D10-94FF-771159F7BD41}" name="All Prior Fiscal Years" dataDxfId="397"/>
    <tableColumn id="4" xr3:uid="{227A0B8B-F475-4846-9E57-0E60EC81C610}" name="Fiscal Year 2020" dataDxfId="396"/>
    <tableColumn id="5" xr3:uid="{847EADE9-9CDD-4C4B-BBB9-61F38C0C6551}" name="Fiscal Year 2021" dataDxfId="395"/>
    <tableColumn id="6" xr3:uid="{53931CCC-F971-4902-8D08-938594B5D158}" name="Fiscal Year 2022" dataDxfId="394"/>
    <tableColumn id="7" xr3:uid="{81B56DB6-73B0-4BDF-A166-7764A2292FA8}" name="Fiscal Year 2023" dataDxfId="393"/>
    <tableColumn id="8" xr3:uid="{3A83CFEC-563A-4CC9-84F4-7193BC31F032}" name="Fiscal Year 2024" dataDxfId="392"/>
    <tableColumn id="9" xr3:uid="{6E1E66F4-8E16-440D-B82F-3A3B4113CBC1}" name="Fiscal Year  _x000a_2025 &amp; Future" dataDxfId="391"/>
    <tableColumn id="10" xr3:uid="{BA4FA088-BF5B-4F13-81FF-37A8D44ABC9C}" name="Total Revenue" dataDxfId="390">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F9AE25D-5973-4310-ABFC-76FB194F690A}" name="Table1439" displayName="Table1439" ref="A15:I26" totalsRowShown="0" headerRowDxfId="389" dataDxfId="387" headerRowBorderDxfId="388" tableBorderDxfId="386">
  <tableColumns count="9">
    <tableColumn id="1" xr3:uid="{5C1A9ABD-2720-44F4-A3F4-1321E18420AB}" name="Revenue or Expense Category" dataDxfId="385"/>
    <tableColumn id="3" xr3:uid="{635E0D72-5791-485F-A6E7-AA2EDB955E78}" name="All Prior Fiscal Years" dataDxfId="384"/>
    <tableColumn id="4" xr3:uid="{50BBDCA0-821F-4F3E-97E6-FECF3DD6BBD3}" name="Fiscal Year 2020" dataDxfId="383"/>
    <tableColumn id="5" xr3:uid="{BE809F50-02E1-40DF-A8A5-DB4B3E38A988}" name="Fiscal Year 2021" dataDxfId="382"/>
    <tableColumn id="6" xr3:uid="{22F2EAF6-4FFE-4D2A-AA21-783E0AD664ED}" name="Fiscal Year 2022" dataDxfId="381"/>
    <tableColumn id="7" xr3:uid="{78654A7F-3332-4F0B-96E2-6A9D779F5174}" name="Fiscal Year 2023" dataDxfId="380"/>
    <tableColumn id="8" xr3:uid="{B14623DD-3951-455E-B809-12B84E2AA8C3}" name="Fiscal Year 2024" dataDxfId="379"/>
    <tableColumn id="9" xr3:uid="{4958A8B3-5B5F-4B98-8178-55147988B88D}" name="Fiscal Year  _x000a_2025 &amp; Future" dataDxfId="378"/>
    <tableColumn id="10" xr3:uid="{655ADA10-367C-49BE-BC08-88A15489ACDD}" name="Total Revenue" dataDxfId="377">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5C11EE67-3B6A-4483-99BE-FA026D12A4D4}" name="Table1440" displayName="Table1440" ref="A15:I26" totalsRowShown="0" headerRowDxfId="376" dataDxfId="374" headerRowBorderDxfId="375" tableBorderDxfId="373">
  <tableColumns count="9">
    <tableColumn id="1" xr3:uid="{B5AFEDD2-63CC-4CB1-BC6A-22050F503D3E}" name="Revenue or Expense Category" dataDxfId="372"/>
    <tableColumn id="3" xr3:uid="{807ABC35-ADFB-4CE6-AD01-8D58B869A6EF}" name="All Prior Fiscal Years" dataDxfId="371"/>
    <tableColumn id="4" xr3:uid="{70C85B8A-ED17-43BB-9B01-072175BC5603}" name="Fiscal Year 2020" dataDxfId="370"/>
    <tableColumn id="5" xr3:uid="{3A82BD42-DE91-4512-9CC0-33D753E73A93}" name="Fiscal Year 2021" dataDxfId="369"/>
    <tableColumn id="6" xr3:uid="{C9B05FDD-69C1-4C69-AAF2-D8B37DD5E558}" name="Fiscal Year 2022" dataDxfId="368"/>
    <tableColumn id="7" xr3:uid="{E1860C47-A1F0-4027-B276-59ADB9A2EF3D}" name="Fiscal Year 2023" dataDxfId="367"/>
    <tableColumn id="8" xr3:uid="{3860484D-F12E-4334-939E-FD5F82DF1487}" name="Fiscal Year 2024" dataDxfId="366"/>
    <tableColumn id="9" xr3:uid="{9E27A3E4-F542-4A5E-92D7-DF42C336B35B}" name="Fiscal Year  _x000a_2025 &amp; Future" dataDxfId="365"/>
    <tableColumn id="10" xr3:uid="{443D1B9A-C68D-442B-A7BA-6236283D54C9}" name="Total Revenue" dataDxfId="364">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79FF-D191-4299-9341-8217B0CEAF9E}">
  <sheetPr>
    <pageSetUpPr fitToPage="1"/>
  </sheetPr>
  <dimension ref="A1:I32"/>
  <sheetViews>
    <sheetView tabSelected="1" zoomScaleNormal="100" workbookViewId="0">
      <selection activeCell="A33" sqref="A33:XFD67"/>
    </sheetView>
  </sheetViews>
  <sheetFormatPr defaultRowHeight="15" x14ac:dyDescent="0.25"/>
  <cols>
    <col min="1" max="1" width="29.42578125" style="11" customWidth="1"/>
    <col min="2" max="2" width="12.7109375" style="11" customWidth="1"/>
    <col min="3" max="3" width="11" style="11" bestFit="1" customWidth="1"/>
    <col min="4" max="7" width="12" style="11" bestFit="1" customWidth="1"/>
    <col min="8" max="8" width="14" style="11" customWidth="1"/>
    <col min="9" max="9" width="12" style="11"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131</v>
      </c>
      <c r="B3" s="3"/>
      <c r="C3" s="3"/>
      <c r="D3" s="3"/>
      <c r="E3" s="3"/>
      <c r="F3" s="14"/>
      <c r="G3" s="14"/>
      <c r="H3" s="14"/>
      <c r="I3" s="14"/>
    </row>
    <row r="4" spans="1:9" x14ac:dyDescent="0.25">
      <c r="A4" s="3" t="s">
        <v>206</v>
      </c>
      <c r="B4" s="3"/>
      <c r="C4" s="3"/>
      <c r="D4" s="3"/>
      <c r="E4" s="3"/>
      <c r="F4" s="14"/>
      <c r="G4" s="14"/>
      <c r="H4" s="14"/>
      <c r="I4" s="14"/>
    </row>
    <row r="5" spans="1:9" x14ac:dyDescent="0.25">
      <c r="A5" s="3" t="s">
        <v>138</v>
      </c>
      <c r="B5" s="3"/>
      <c r="C5" s="3"/>
      <c r="D5" s="3"/>
      <c r="E5" s="3"/>
      <c r="F5" s="14"/>
      <c r="G5" s="14"/>
      <c r="H5" s="14"/>
      <c r="I5" s="14"/>
    </row>
    <row r="6" spans="1:9" x14ac:dyDescent="0.25">
      <c r="A6" s="3" t="s">
        <v>132</v>
      </c>
      <c r="B6" s="3"/>
      <c r="C6" s="3"/>
      <c r="D6" s="3"/>
      <c r="E6" s="3"/>
      <c r="F6" s="14"/>
      <c r="G6" s="14"/>
      <c r="H6" s="14"/>
      <c r="I6" s="14"/>
    </row>
    <row r="7" spans="1:9" x14ac:dyDescent="0.25">
      <c r="A7" s="3" t="s">
        <v>100</v>
      </c>
      <c r="B7" s="3"/>
      <c r="C7" s="3"/>
      <c r="D7" s="3"/>
      <c r="E7" s="3"/>
      <c r="F7" s="14"/>
      <c r="G7" s="14"/>
      <c r="H7" s="14"/>
      <c r="I7" s="14"/>
    </row>
    <row r="8" spans="1:9" x14ac:dyDescent="0.25">
      <c r="A8" s="6" t="s">
        <v>4</v>
      </c>
      <c r="B8" s="5"/>
      <c r="C8" s="3"/>
      <c r="D8" s="3"/>
      <c r="E8" s="3"/>
      <c r="F8" s="14"/>
      <c r="G8" s="14"/>
      <c r="H8" s="14"/>
      <c r="I8" s="14"/>
    </row>
    <row r="9" spans="1:9" x14ac:dyDescent="0.25">
      <c r="A9" s="73" t="s">
        <v>209</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ht="42.6" customHeight="1" x14ac:dyDescent="0.25">
      <c r="A13" s="73"/>
      <c r="B13" s="73"/>
      <c r="C13" s="73"/>
      <c r="D13" s="73"/>
      <c r="E13" s="73"/>
      <c r="F13" s="73"/>
      <c r="G13" s="73"/>
      <c r="H13" s="73"/>
      <c r="I13" s="73"/>
    </row>
    <row r="14" spans="1:9" ht="25.5" x14ac:dyDescent="0.25">
      <c r="A14" s="20" t="s">
        <v>3</v>
      </c>
      <c r="B14" s="21" t="s">
        <v>1</v>
      </c>
      <c r="C14" s="21" t="s">
        <v>9</v>
      </c>
      <c r="D14" s="21" t="s">
        <v>10</v>
      </c>
      <c r="E14" s="21" t="s">
        <v>11</v>
      </c>
      <c r="F14" s="21" t="s">
        <v>12</v>
      </c>
      <c r="G14" s="21" t="s">
        <v>49</v>
      </c>
      <c r="H14" s="22" t="s">
        <v>50</v>
      </c>
      <c r="I14" s="22" t="s">
        <v>2</v>
      </c>
    </row>
    <row r="15" spans="1:9" ht="15" customHeight="1" x14ac:dyDescent="0.25">
      <c r="A15" s="45" t="s">
        <v>18</v>
      </c>
      <c r="B15" s="45">
        <v>746000</v>
      </c>
      <c r="C15" s="45">
        <v>4445250</v>
      </c>
      <c r="D15" s="45">
        <v>2920000</v>
      </c>
      <c r="E15" s="45">
        <v>2920000</v>
      </c>
      <c r="F15" s="45">
        <v>2920000</v>
      </c>
      <c r="G15" s="45">
        <v>2920000</v>
      </c>
      <c r="H15" s="46">
        <v>2920000</v>
      </c>
      <c r="I15" s="45">
        <f t="shared" ref="I15:I25" si="0">SUM(B15:H15)</f>
        <v>19791250</v>
      </c>
    </row>
    <row r="16" spans="1:9" x14ac:dyDescent="0.25">
      <c r="A16" s="45" t="s">
        <v>19</v>
      </c>
      <c r="B16" s="45">
        <v>5820452</v>
      </c>
      <c r="C16" s="45">
        <v>1600000</v>
      </c>
      <c r="D16" s="45">
        <v>3319991</v>
      </c>
      <c r="E16" s="45">
        <v>1600000</v>
      </c>
      <c r="F16" s="45">
        <v>1600000</v>
      </c>
      <c r="G16" s="45">
        <v>1600000</v>
      </c>
      <c r="H16" s="46">
        <v>1600000</v>
      </c>
      <c r="I16" s="45">
        <f t="shared" si="0"/>
        <v>17140443</v>
      </c>
    </row>
    <row r="17" spans="1:9" x14ac:dyDescent="0.25">
      <c r="A17" s="45" t="s">
        <v>133</v>
      </c>
      <c r="B17" s="45">
        <v>1651000</v>
      </c>
      <c r="C17" s="45">
        <v>2881000</v>
      </c>
      <c r="D17" s="45">
        <v>2881000</v>
      </c>
      <c r="E17" s="45">
        <v>3026851</v>
      </c>
      <c r="F17" s="45">
        <v>3102522</v>
      </c>
      <c r="G17" s="45">
        <v>3180085</v>
      </c>
      <c r="H17" s="46">
        <v>3180085</v>
      </c>
      <c r="I17" s="45">
        <f t="shared" si="0"/>
        <v>19902543</v>
      </c>
    </row>
    <row r="18" spans="1:9" x14ac:dyDescent="0.25">
      <c r="A18" s="45" t="s">
        <v>17</v>
      </c>
      <c r="B18" s="45">
        <v>635000</v>
      </c>
      <c r="C18" s="45">
        <v>635000</v>
      </c>
      <c r="D18" s="45">
        <v>635000</v>
      </c>
      <c r="E18" s="45">
        <v>635000</v>
      </c>
      <c r="F18" s="45">
        <v>635000</v>
      </c>
      <c r="G18" s="45">
        <v>635000</v>
      </c>
      <c r="H18" s="46">
        <v>635000</v>
      </c>
      <c r="I18" s="45">
        <f t="shared" si="0"/>
        <v>4445000</v>
      </c>
    </row>
    <row r="19" spans="1:9" x14ac:dyDescent="0.25">
      <c r="A19" s="45" t="s">
        <v>134</v>
      </c>
      <c r="B19" s="45">
        <v>125000</v>
      </c>
      <c r="C19" s="45">
        <v>125000</v>
      </c>
      <c r="D19" s="45">
        <f>172415+1600731</f>
        <v>1773146</v>
      </c>
      <c r="E19" s="45">
        <v>1994765</v>
      </c>
      <c r="F19" s="45">
        <v>2923510</v>
      </c>
      <c r="G19" s="45">
        <v>3106708</v>
      </c>
      <c r="H19" s="46">
        <v>3106708</v>
      </c>
      <c r="I19" s="45">
        <f t="shared" si="0"/>
        <v>13154837</v>
      </c>
    </row>
    <row r="20" spans="1:9" ht="15" customHeight="1" x14ac:dyDescent="0.25">
      <c r="A20" s="18" t="s">
        <v>2</v>
      </c>
      <c r="B20" s="47">
        <f t="shared" ref="B20:G20" si="1">SUM(B15:B19)</f>
        <v>8977452</v>
      </c>
      <c r="C20" s="47">
        <f t="shared" si="1"/>
        <v>9686250</v>
      </c>
      <c r="D20" s="47">
        <f t="shared" si="1"/>
        <v>11529137</v>
      </c>
      <c r="E20" s="47">
        <f t="shared" si="1"/>
        <v>10176616</v>
      </c>
      <c r="F20" s="47">
        <f t="shared" si="1"/>
        <v>11181032</v>
      </c>
      <c r="G20" s="47">
        <f t="shared" si="1"/>
        <v>11441793</v>
      </c>
      <c r="H20" s="47">
        <f t="shared" ref="H20" si="2">SUM(H15:H19)</f>
        <v>11441793</v>
      </c>
      <c r="I20" s="47">
        <f t="shared" si="0"/>
        <v>74434073</v>
      </c>
    </row>
    <row r="21" spans="1:9" ht="15" customHeight="1" x14ac:dyDescent="0.25">
      <c r="A21" s="45" t="s">
        <v>8</v>
      </c>
      <c r="B21" s="45">
        <v>0</v>
      </c>
      <c r="C21" s="45">
        <v>0</v>
      </c>
      <c r="D21" s="45">
        <v>0</v>
      </c>
      <c r="E21" s="45">
        <v>0</v>
      </c>
      <c r="F21" s="45">
        <v>0</v>
      </c>
      <c r="G21" s="45">
        <v>0</v>
      </c>
      <c r="H21" s="45">
        <v>0</v>
      </c>
      <c r="I21" s="45">
        <f t="shared" si="0"/>
        <v>0</v>
      </c>
    </row>
    <row r="22" spans="1:9" x14ac:dyDescent="0.25">
      <c r="A22" s="45" t="s">
        <v>135</v>
      </c>
      <c r="B22" s="45">
        <v>0</v>
      </c>
      <c r="C22" s="45">
        <v>0</v>
      </c>
      <c r="D22" s="45">
        <v>0</v>
      </c>
      <c r="E22" s="45">
        <v>0</v>
      </c>
      <c r="F22" s="45">
        <v>750000</v>
      </c>
      <c r="G22" s="45">
        <v>750000</v>
      </c>
      <c r="H22" s="45">
        <v>750000</v>
      </c>
      <c r="I22" s="45">
        <f t="shared" si="0"/>
        <v>2250000</v>
      </c>
    </row>
    <row r="23" spans="1:9" x14ac:dyDescent="0.25">
      <c r="A23" s="45" t="s">
        <v>6</v>
      </c>
      <c r="B23" s="45">
        <v>0</v>
      </c>
      <c r="C23" s="45">
        <v>0</v>
      </c>
      <c r="D23" s="45">
        <v>0</v>
      </c>
      <c r="E23" s="45">
        <v>0</v>
      </c>
      <c r="F23" s="45">
        <v>0</v>
      </c>
      <c r="G23" s="45">
        <v>0</v>
      </c>
      <c r="H23" s="45">
        <v>0</v>
      </c>
      <c r="I23" s="45">
        <f t="shared" si="0"/>
        <v>0</v>
      </c>
    </row>
    <row r="24" spans="1:9" x14ac:dyDescent="0.25">
      <c r="A24" s="45" t="s">
        <v>136</v>
      </c>
      <c r="B24" s="45">
        <v>8977452</v>
      </c>
      <c r="C24" s="45">
        <v>9686250</v>
      </c>
      <c r="D24" s="45">
        <f>9928406+1600731</f>
        <v>11529137</v>
      </c>
      <c r="E24" s="45">
        <v>10176616</v>
      </c>
      <c r="F24" s="45">
        <v>10431032</v>
      </c>
      <c r="G24" s="45">
        <v>10691793</v>
      </c>
      <c r="H24" s="46">
        <v>10691793</v>
      </c>
      <c r="I24" s="45">
        <f t="shared" si="0"/>
        <v>72184073</v>
      </c>
    </row>
    <row r="25" spans="1:9" x14ac:dyDescent="0.25">
      <c r="A25" s="18" t="s">
        <v>0</v>
      </c>
      <c r="B25" s="47">
        <f t="shared" ref="B25:G25" si="3">SUM(B21:B24)</f>
        <v>8977452</v>
      </c>
      <c r="C25" s="47">
        <f t="shared" si="3"/>
        <v>9686250</v>
      </c>
      <c r="D25" s="47">
        <f t="shared" si="3"/>
        <v>11529137</v>
      </c>
      <c r="E25" s="47">
        <f t="shared" si="3"/>
        <v>10176616</v>
      </c>
      <c r="F25" s="47">
        <f t="shared" si="3"/>
        <v>11181032</v>
      </c>
      <c r="G25" s="47">
        <f t="shared" si="3"/>
        <v>11441793</v>
      </c>
      <c r="H25" s="47">
        <f t="shared" ref="H25" si="4">SUM(H21:H24)</f>
        <v>11441793</v>
      </c>
      <c r="I25" s="47">
        <f t="shared" si="0"/>
        <v>74434073</v>
      </c>
    </row>
    <row r="26" spans="1:9" x14ac:dyDescent="0.25">
      <c r="A26" s="7"/>
      <c r="B26" s="7"/>
      <c r="C26" s="7"/>
      <c r="D26" s="7"/>
      <c r="E26" s="7"/>
      <c r="F26" s="8"/>
      <c r="G26" s="8"/>
      <c r="H26" s="2"/>
      <c r="I26" s="1"/>
    </row>
    <row r="27" spans="1:9" x14ac:dyDescent="0.25">
      <c r="A27" s="7"/>
      <c r="B27" s="7"/>
      <c r="C27" s="7"/>
      <c r="D27" s="7"/>
      <c r="E27" s="7"/>
      <c r="F27" s="3"/>
      <c r="G27" s="3"/>
      <c r="H27" s="3"/>
      <c r="I27" s="3"/>
    </row>
    <row r="28" spans="1:9" ht="9.9499999999999993" customHeight="1" x14ac:dyDescent="0.25">
      <c r="A28" s="3"/>
      <c r="B28" s="3"/>
      <c r="C28" s="3"/>
      <c r="D28" s="3"/>
      <c r="E28" s="3"/>
      <c r="F28" s="3"/>
      <c r="G28" s="3"/>
      <c r="H28" s="3"/>
      <c r="I28" s="3"/>
    </row>
    <row r="29" spans="1:9" ht="28.9" customHeight="1" x14ac:dyDescent="0.25">
      <c r="A29" s="15"/>
      <c r="B29" s="15"/>
      <c r="C29" s="9"/>
      <c r="D29" s="9"/>
      <c r="E29" s="9"/>
      <c r="F29" s="9"/>
      <c r="G29" s="9"/>
      <c r="H29" s="9"/>
      <c r="I29" s="12"/>
    </row>
    <row r="30" spans="1:9" ht="13.5" customHeight="1" x14ac:dyDescent="0.25">
      <c r="A30" s="16"/>
      <c r="B30" s="16"/>
      <c r="C30" s="45"/>
      <c r="D30" s="45"/>
      <c r="E30" s="45"/>
      <c r="F30" s="45"/>
      <c r="G30" s="45"/>
      <c r="H30" s="45"/>
      <c r="I30" s="45"/>
    </row>
    <row r="31" spans="1:9" ht="13.5" customHeight="1" x14ac:dyDescent="0.25">
      <c r="A31" s="16"/>
      <c r="B31" s="16"/>
      <c r="C31" s="45"/>
      <c r="D31" s="45"/>
      <c r="E31" s="45"/>
      <c r="F31" s="45"/>
      <c r="G31" s="45"/>
      <c r="H31" s="45"/>
      <c r="I31" s="45"/>
    </row>
    <row r="32" spans="1:9" ht="13.5" customHeight="1" x14ac:dyDescent="0.25">
      <c r="A32" s="16"/>
      <c r="B32" s="16"/>
      <c r="C32" s="45"/>
      <c r="D32" s="45"/>
      <c r="E32" s="45"/>
      <c r="F32" s="45"/>
      <c r="G32" s="45"/>
      <c r="H32" s="45"/>
      <c r="I32" s="45"/>
    </row>
  </sheetData>
  <mergeCells count="1">
    <mergeCell ref="A9:I13"/>
  </mergeCells>
  <pageMargins left="0.7" right="0.7" top="0.75" bottom="0.75" header="0.3" footer="0.3"/>
  <pageSetup scale="96" fitToHeight="0" orientation="landscape" verticalDpi="0" r:id="rId1"/>
  <colBreaks count="1" manualBreakCount="1">
    <brk id="9" max="1048575" man="1"/>
  </colBreaks>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EA0E04A2-4982-4334-8633-757780EBFE50}">
          <x14:formula1>
            <xm:f>'S:\!BUDGET 2017\!OLD\[FY 17 Budget Utility Services CIP Projects 4.25.16 entry doc - AFTER SORTING.xlsx]DROPDOWN INFO - DO NOT CHANGE'!#REF!</xm:f>
          </x14:formula1>
          <xm:sqref>A30:B31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40A72-0BBB-4F9D-90B7-7535A4769F90}">
  <sheetPr>
    <pageSetUpPr fitToPage="1"/>
  </sheetPr>
  <dimension ref="A1:I27"/>
  <sheetViews>
    <sheetView view="pageBreakPreview" zoomScaleNormal="100" zoomScaleSheetLayoutView="100" workbookViewId="0">
      <selection activeCell="A28" sqref="A28:XFD108"/>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customHeight="1" x14ac:dyDescent="0.25">
      <c r="A1" s="24" t="s">
        <v>13</v>
      </c>
      <c r="B1" s="24"/>
      <c r="C1" s="24"/>
      <c r="D1" s="24"/>
      <c r="E1" s="24"/>
      <c r="F1" s="24"/>
      <c r="G1" s="24"/>
      <c r="H1" s="24"/>
      <c r="I1" s="24"/>
    </row>
    <row r="2" spans="1:9" ht="15.75" x14ac:dyDescent="0.25">
      <c r="A2" s="17" t="s">
        <v>153</v>
      </c>
      <c r="B2" s="17"/>
      <c r="C2" s="17"/>
      <c r="D2" s="17"/>
      <c r="E2" s="17"/>
      <c r="F2" s="17"/>
      <c r="G2" s="17"/>
      <c r="H2" s="17"/>
      <c r="I2" s="17"/>
    </row>
    <row r="3" spans="1:9" ht="15.75" x14ac:dyDescent="0.25">
      <c r="A3" s="17" t="s">
        <v>178</v>
      </c>
      <c r="B3" s="53"/>
      <c r="C3" s="53"/>
      <c r="D3" s="53"/>
      <c r="E3" s="53"/>
      <c r="F3" s="53"/>
      <c r="G3" s="53"/>
      <c r="H3" s="53"/>
      <c r="I3" s="53"/>
    </row>
    <row r="4" spans="1:9" x14ac:dyDescent="0.25">
      <c r="A4" s="54" t="s">
        <v>179</v>
      </c>
      <c r="B4" s="3"/>
      <c r="C4" s="3"/>
      <c r="D4" s="3"/>
      <c r="E4" s="3"/>
      <c r="F4" s="14"/>
      <c r="G4" s="14"/>
      <c r="H4" s="14"/>
      <c r="I4" s="14"/>
    </row>
    <row r="5" spans="1:9" x14ac:dyDescent="0.25">
      <c r="A5" s="3" t="s">
        <v>180</v>
      </c>
      <c r="B5" s="3"/>
      <c r="C5" s="3"/>
      <c r="D5" s="3"/>
      <c r="E5" s="3"/>
      <c r="F5" s="14"/>
      <c r="G5" s="14"/>
      <c r="H5" s="14"/>
      <c r="I5" s="14"/>
    </row>
    <row r="6" spans="1:9" x14ac:dyDescent="0.25">
      <c r="A6" s="3" t="s">
        <v>181</v>
      </c>
      <c r="B6" s="3"/>
      <c r="C6" s="3"/>
      <c r="D6" s="3"/>
      <c r="E6" s="3"/>
      <c r="F6" s="14"/>
      <c r="G6" s="14"/>
      <c r="H6" s="14"/>
      <c r="I6" s="14"/>
    </row>
    <row r="7" spans="1:9" x14ac:dyDescent="0.25">
      <c r="A7" s="3" t="s">
        <v>99</v>
      </c>
      <c r="B7" s="3"/>
      <c r="C7" s="3"/>
      <c r="D7" s="3"/>
      <c r="E7" s="3"/>
      <c r="F7" s="14"/>
      <c r="G7" s="14"/>
      <c r="H7" s="14"/>
      <c r="I7" s="14"/>
    </row>
    <row r="8" spans="1:9" x14ac:dyDescent="0.25">
      <c r="A8" s="6" t="s">
        <v>4</v>
      </c>
      <c r="B8" s="5"/>
      <c r="C8" s="3"/>
      <c r="D8" s="3"/>
      <c r="E8" s="3"/>
      <c r="F8" s="14"/>
      <c r="G8" s="14"/>
      <c r="H8" s="14"/>
      <c r="I8" s="14"/>
    </row>
    <row r="9" spans="1:9" x14ac:dyDescent="0.25">
      <c r="A9" s="73" t="s">
        <v>187</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x14ac:dyDescent="0.25">
      <c r="A14" s="73"/>
      <c r="B14" s="73"/>
      <c r="C14" s="73"/>
      <c r="D14" s="73"/>
      <c r="E14" s="73"/>
      <c r="F14" s="73"/>
      <c r="G14" s="73"/>
      <c r="H14" s="73"/>
      <c r="I14" s="73"/>
    </row>
    <row r="15" spans="1:9" ht="25.5" x14ac:dyDescent="0.25">
      <c r="A15" s="20" t="s">
        <v>3</v>
      </c>
      <c r="B15" s="21" t="s">
        <v>1</v>
      </c>
      <c r="C15" s="21" t="s">
        <v>9</v>
      </c>
      <c r="D15" s="21" t="s">
        <v>10</v>
      </c>
      <c r="E15" s="21" t="s">
        <v>11</v>
      </c>
      <c r="F15" s="21" t="s">
        <v>12</v>
      </c>
      <c r="G15" s="21" t="s">
        <v>49</v>
      </c>
      <c r="H15" s="22" t="s">
        <v>50</v>
      </c>
      <c r="I15" s="22" t="s">
        <v>2</v>
      </c>
    </row>
    <row r="16" spans="1:9" ht="15" customHeight="1" x14ac:dyDescent="0.25">
      <c r="A16" s="52" t="s">
        <v>158</v>
      </c>
      <c r="B16" s="55">
        <v>0</v>
      </c>
      <c r="C16" s="55">
        <v>675000</v>
      </c>
      <c r="D16" s="55">
        <v>0</v>
      </c>
      <c r="E16" s="55">
        <v>0</v>
      </c>
      <c r="F16" s="55">
        <v>0</v>
      </c>
      <c r="G16" s="55">
        <v>0</v>
      </c>
      <c r="H16" s="55">
        <v>0</v>
      </c>
      <c r="I16" s="55">
        <f t="shared" ref="I16:I26" si="0">SUM(B16:H16)</f>
        <v>675000</v>
      </c>
    </row>
    <row r="17" spans="1:9" x14ac:dyDescent="0.25">
      <c r="A17" s="52" t="s">
        <v>159</v>
      </c>
      <c r="B17" s="55">
        <v>0</v>
      </c>
      <c r="C17" s="55">
        <v>0</v>
      </c>
      <c r="D17" s="55">
        <v>0</v>
      </c>
      <c r="E17" s="55">
        <v>0</v>
      </c>
      <c r="F17" s="55">
        <v>0</v>
      </c>
      <c r="G17" s="55">
        <v>0</v>
      </c>
      <c r="H17" s="55">
        <v>0</v>
      </c>
      <c r="I17" s="55">
        <f t="shared" si="0"/>
        <v>0</v>
      </c>
    </row>
    <row r="18" spans="1:9" x14ac:dyDescent="0.25">
      <c r="A18" s="52" t="s">
        <v>160</v>
      </c>
      <c r="B18" s="55">
        <v>0</v>
      </c>
      <c r="C18" s="55">
        <v>0</v>
      </c>
      <c r="D18" s="55">
        <v>0</v>
      </c>
      <c r="E18" s="55">
        <v>0</v>
      </c>
      <c r="F18" s="55">
        <v>0</v>
      </c>
      <c r="G18" s="55">
        <v>0</v>
      </c>
      <c r="H18" s="55">
        <v>0</v>
      </c>
      <c r="I18" s="55">
        <f t="shared" si="0"/>
        <v>0</v>
      </c>
    </row>
    <row r="19" spans="1:9" x14ac:dyDescent="0.25">
      <c r="A19" s="52" t="s">
        <v>161</v>
      </c>
      <c r="B19" s="55">
        <v>0</v>
      </c>
      <c r="C19" s="55">
        <v>0</v>
      </c>
      <c r="D19" s="55">
        <v>0</v>
      </c>
      <c r="E19" s="55">
        <v>0</v>
      </c>
      <c r="F19" s="55">
        <v>0</v>
      </c>
      <c r="G19" s="55">
        <v>0</v>
      </c>
      <c r="H19" s="55">
        <v>0</v>
      </c>
      <c r="I19" s="55">
        <f t="shared" si="0"/>
        <v>0</v>
      </c>
    </row>
    <row r="20" spans="1:9" x14ac:dyDescent="0.25">
      <c r="A20" s="52" t="s">
        <v>162</v>
      </c>
      <c r="B20" s="55">
        <v>0</v>
      </c>
      <c r="C20" s="55">
        <v>0</v>
      </c>
      <c r="D20" s="55">
        <v>0</v>
      </c>
      <c r="E20" s="55">
        <v>0</v>
      </c>
      <c r="F20" s="55">
        <v>0</v>
      </c>
      <c r="G20" s="55">
        <v>0</v>
      </c>
      <c r="H20" s="55">
        <v>0</v>
      </c>
      <c r="I20" s="55">
        <f t="shared" si="0"/>
        <v>0</v>
      </c>
    </row>
    <row r="21" spans="1:9" ht="15" customHeight="1" x14ac:dyDescent="0.25">
      <c r="A21" s="18" t="s">
        <v>2</v>
      </c>
      <c r="B21" s="55">
        <f t="shared" ref="B21:H21" si="1">SUM(B16:B20)</f>
        <v>0</v>
      </c>
      <c r="C21" s="55">
        <f t="shared" si="1"/>
        <v>675000</v>
      </c>
      <c r="D21" s="55">
        <f t="shared" si="1"/>
        <v>0</v>
      </c>
      <c r="E21" s="55">
        <f t="shared" si="1"/>
        <v>0</v>
      </c>
      <c r="F21" s="55">
        <f t="shared" si="1"/>
        <v>0</v>
      </c>
      <c r="G21" s="55">
        <f t="shared" si="1"/>
        <v>0</v>
      </c>
      <c r="H21" s="55">
        <f t="shared" si="1"/>
        <v>0</v>
      </c>
      <c r="I21" s="55">
        <f t="shared" si="0"/>
        <v>675000</v>
      </c>
    </row>
    <row r="22" spans="1:9" ht="15" customHeight="1" x14ac:dyDescent="0.25">
      <c r="A22" s="52" t="s">
        <v>8</v>
      </c>
      <c r="B22" s="55">
        <v>0</v>
      </c>
      <c r="C22" s="55">
        <v>0</v>
      </c>
      <c r="D22" s="55">
        <v>0</v>
      </c>
      <c r="E22" s="55">
        <v>0</v>
      </c>
      <c r="F22" s="55">
        <v>0</v>
      </c>
      <c r="G22" s="55">
        <v>0</v>
      </c>
      <c r="H22" s="55">
        <v>0</v>
      </c>
      <c r="I22" s="55">
        <f t="shared" si="0"/>
        <v>0</v>
      </c>
    </row>
    <row r="23" spans="1:9" x14ac:dyDescent="0.25">
      <c r="A23" s="52" t="s">
        <v>5</v>
      </c>
      <c r="B23" s="55">
        <v>0</v>
      </c>
      <c r="C23" s="55">
        <v>0</v>
      </c>
      <c r="D23" s="55">
        <v>0</v>
      </c>
      <c r="E23" s="55">
        <v>0</v>
      </c>
      <c r="F23" s="55">
        <v>0</v>
      </c>
      <c r="G23" s="55">
        <v>0</v>
      </c>
      <c r="H23" s="55">
        <v>0</v>
      </c>
      <c r="I23" s="55">
        <f t="shared" si="0"/>
        <v>0</v>
      </c>
    </row>
    <row r="24" spans="1:9" x14ac:dyDescent="0.25">
      <c r="A24" s="52" t="s">
        <v>6</v>
      </c>
      <c r="B24" s="55">
        <v>0</v>
      </c>
      <c r="C24" s="55">
        <v>0</v>
      </c>
      <c r="D24" s="55">
        <v>675000</v>
      </c>
      <c r="E24" s="55">
        <v>0</v>
      </c>
      <c r="F24" s="55">
        <v>0</v>
      </c>
      <c r="G24" s="55">
        <v>0</v>
      </c>
      <c r="H24" s="55">
        <v>0</v>
      </c>
      <c r="I24" s="55">
        <f t="shared" si="0"/>
        <v>675000</v>
      </c>
    </row>
    <row r="25" spans="1:9" x14ac:dyDescent="0.25">
      <c r="A25" s="52" t="s">
        <v>7</v>
      </c>
      <c r="B25" s="55">
        <v>0</v>
      </c>
      <c r="C25" s="55">
        <v>0</v>
      </c>
      <c r="D25" s="55">
        <v>0</v>
      </c>
      <c r="E25" s="55">
        <v>0</v>
      </c>
      <c r="F25" s="55">
        <v>0</v>
      </c>
      <c r="G25" s="55">
        <v>0</v>
      </c>
      <c r="H25" s="55">
        <v>0</v>
      </c>
      <c r="I25" s="55">
        <f t="shared" si="0"/>
        <v>0</v>
      </c>
    </row>
    <row r="26" spans="1:9" x14ac:dyDescent="0.25">
      <c r="A26" s="18" t="s">
        <v>0</v>
      </c>
      <c r="B26" s="55">
        <f t="shared" ref="B26:H26" si="2">SUM(B22:B25)</f>
        <v>0</v>
      </c>
      <c r="C26" s="55">
        <f t="shared" si="2"/>
        <v>0</v>
      </c>
      <c r="D26" s="55">
        <f t="shared" si="2"/>
        <v>675000</v>
      </c>
      <c r="E26" s="55">
        <f t="shared" si="2"/>
        <v>0</v>
      </c>
      <c r="F26" s="55">
        <f t="shared" si="2"/>
        <v>0</v>
      </c>
      <c r="G26" s="55">
        <f t="shared" si="2"/>
        <v>0</v>
      </c>
      <c r="H26" s="55">
        <f t="shared" si="2"/>
        <v>0</v>
      </c>
      <c r="I26" s="55">
        <f t="shared" si="0"/>
        <v>675000</v>
      </c>
    </row>
    <row r="27" spans="1:9" x14ac:dyDescent="0.25">
      <c r="A27" s="7"/>
      <c r="B27" s="7"/>
      <c r="C27" s="7"/>
      <c r="D27" s="7"/>
      <c r="E27" s="7"/>
      <c r="F27" s="8"/>
      <c r="G27" s="8"/>
      <c r="H27" s="2"/>
      <c r="I27" s="1"/>
    </row>
  </sheetData>
  <mergeCells count="1">
    <mergeCell ref="A9:I14"/>
  </mergeCells>
  <pageMargins left="0.7" right="0.7" top="0.75" bottom="0.75" header="0.3" footer="0.3"/>
  <pageSetup fitToHeight="0" orientation="landscape" r:id="rId1"/>
  <colBreaks count="1" manualBreakCount="1">
    <brk id="9" max="1048575" man="1"/>
  </col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75753-7C07-4DAC-BFAA-7831591A0345}">
  <dimension ref="A1:I27"/>
  <sheetViews>
    <sheetView view="pageBreakPreview" zoomScale="110" zoomScaleNormal="100" zoomScaleSheetLayoutView="110" workbookViewId="0">
      <selection activeCell="A28" sqref="A28:XFD63"/>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customHeight="1" x14ac:dyDescent="0.25">
      <c r="A1" s="24" t="s">
        <v>13</v>
      </c>
      <c r="B1" s="24"/>
      <c r="C1" s="24"/>
      <c r="D1" s="24"/>
      <c r="E1" s="24"/>
      <c r="F1" s="24"/>
      <c r="G1" s="24"/>
      <c r="H1" s="24"/>
      <c r="I1" s="24"/>
    </row>
    <row r="2" spans="1:9" ht="15.75" x14ac:dyDescent="0.25">
      <c r="A2" s="17" t="s">
        <v>153</v>
      </c>
      <c r="B2" s="17"/>
      <c r="C2" s="17"/>
      <c r="D2" s="17"/>
      <c r="E2" s="17"/>
      <c r="F2" s="17"/>
      <c r="G2" s="17"/>
      <c r="H2" s="17"/>
      <c r="I2" s="17"/>
    </row>
    <row r="3" spans="1:9" ht="15.75" x14ac:dyDescent="0.25">
      <c r="A3" s="17" t="s">
        <v>182</v>
      </c>
      <c r="B3" s="53"/>
      <c r="C3" s="53"/>
      <c r="D3" s="53"/>
      <c r="E3" s="53"/>
      <c r="F3" s="53"/>
      <c r="G3" s="53"/>
      <c r="H3" s="53"/>
      <c r="I3" s="53"/>
    </row>
    <row r="4" spans="1:9" x14ac:dyDescent="0.25">
      <c r="A4" s="54" t="s">
        <v>183</v>
      </c>
      <c r="B4" s="3"/>
      <c r="C4" s="3"/>
      <c r="D4" s="3"/>
      <c r="E4" s="3"/>
      <c r="F4" s="14"/>
      <c r="G4" s="14"/>
      <c r="H4" s="14"/>
      <c r="I4" s="14"/>
    </row>
    <row r="5" spans="1:9" x14ac:dyDescent="0.25">
      <c r="A5" s="3" t="s">
        <v>184</v>
      </c>
      <c r="B5" s="3"/>
      <c r="C5" s="3"/>
      <c r="D5" s="3"/>
      <c r="E5" s="3"/>
      <c r="F5" s="14"/>
      <c r="G5" s="14"/>
      <c r="H5" s="14"/>
      <c r="I5" s="14"/>
    </row>
    <row r="6" spans="1:9" x14ac:dyDescent="0.25">
      <c r="A6" s="3" t="s">
        <v>185</v>
      </c>
      <c r="B6" s="3"/>
      <c r="C6" s="3"/>
      <c r="D6" s="3"/>
      <c r="E6" s="3"/>
      <c r="F6" s="14"/>
      <c r="G6" s="14"/>
      <c r="H6" s="14"/>
      <c r="I6" s="14"/>
    </row>
    <row r="7" spans="1:9" x14ac:dyDescent="0.25">
      <c r="A7" s="3" t="s">
        <v>96</v>
      </c>
      <c r="B7" s="3"/>
      <c r="C7" s="3"/>
      <c r="D7" s="3"/>
      <c r="E7" s="3"/>
      <c r="F7" s="14"/>
      <c r="G7" s="14"/>
      <c r="H7" s="14"/>
      <c r="I7" s="14"/>
    </row>
    <row r="8" spans="1:9" x14ac:dyDescent="0.25">
      <c r="A8" s="6" t="s">
        <v>4</v>
      </c>
      <c r="B8" s="5"/>
      <c r="C8" s="3"/>
      <c r="D8" s="3"/>
      <c r="E8" s="3"/>
      <c r="F8" s="14"/>
      <c r="G8" s="14"/>
      <c r="H8" s="14"/>
      <c r="I8" s="14"/>
    </row>
    <row r="9" spans="1:9" x14ac:dyDescent="0.25">
      <c r="A9" s="73" t="s">
        <v>186</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x14ac:dyDescent="0.25">
      <c r="A14" s="73"/>
      <c r="B14" s="73"/>
      <c r="C14" s="73"/>
      <c r="D14" s="73"/>
      <c r="E14" s="73"/>
      <c r="F14" s="73"/>
      <c r="G14" s="73"/>
      <c r="H14" s="73"/>
      <c r="I14" s="73"/>
    </row>
    <row r="15" spans="1:9" ht="25.5" x14ac:dyDescent="0.25">
      <c r="A15" s="20" t="s">
        <v>3</v>
      </c>
      <c r="B15" s="21" t="s">
        <v>1</v>
      </c>
      <c r="C15" s="21" t="s">
        <v>9</v>
      </c>
      <c r="D15" s="21" t="s">
        <v>10</v>
      </c>
      <c r="E15" s="21" t="s">
        <v>11</v>
      </c>
      <c r="F15" s="21" t="s">
        <v>12</v>
      </c>
      <c r="G15" s="21" t="s">
        <v>49</v>
      </c>
      <c r="H15" s="22" t="s">
        <v>50</v>
      </c>
      <c r="I15" s="22" t="s">
        <v>2</v>
      </c>
    </row>
    <row r="16" spans="1:9" ht="15" customHeight="1" x14ac:dyDescent="0.25">
      <c r="A16" s="52" t="s">
        <v>158</v>
      </c>
      <c r="B16" s="55">
        <v>175000</v>
      </c>
      <c r="C16" s="55">
        <v>89130</v>
      </c>
      <c r="D16" s="55">
        <v>0</v>
      </c>
      <c r="E16" s="55">
        <v>0</v>
      </c>
      <c r="F16" s="55">
        <v>0</v>
      </c>
      <c r="G16" s="55">
        <v>0</v>
      </c>
      <c r="H16" s="55">
        <v>0</v>
      </c>
      <c r="I16" s="55">
        <f t="shared" ref="I16:I26" si="0">SUM(B16:H16)</f>
        <v>264130</v>
      </c>
    </row>
    <row r="17" spans="1:9" x14ac:dyDescent="0.25">
      <c r="A17" s="52" t="s">
        <v>159</v>
      </c>
      <c r="B17" s="55">
        <v>0</v>
      </c>
      <c r="C17" s="55">
        <v>0</v>
      </c>
      <c r="D17" s="55">
        <v>0</v>
      </c>
      <c r="E17" s="55">
        <v>0</v>
      </c>
      <c r="F17" s="55">
        <v>0</v>
      </c>
      <c r="G17" s="55">
        <v>0</v>
      </c>
      <c r="H17" s="55">
        <v>0</v>
      </c>
      <c r="I17" s="55">
        <f t="shared" si="0"/>
        <v>0</v>
      </c>
    </row>
    <row r="18" spans="1:9" x14ac:dyDescent="0.25">
      <c r="A18" s="52" t="s">
        <v>160</v>
      </c>
      <c r="B18" s="55">
        <v>0</v>
      </c>
      <c r="C18" s="55">
        <v>0</v>
      </c>
      <c r="D18" s="55">
        <v>0</v>
      </c>
      <c r="E18" s="55">
        <v>0</v>
      </c>
      <c r="F18" s="55">
        <v>0</v>
      </c>
      <c r="G18" s="55">
        <v>0</v>
      </c>
      <c r="H18" s="55">
        <v>0</v>
      </c>
      <c r="I18" s="55">
        <f t="shared" si="0"/>
        <v>0</v>
      </c>
    </row>
    <row r="19" spans="1:9" x14ac:dyDescent="0.25">
      <c r="A19" s="52" t="s">
        <v>161</v>
      </c>
      <c r="B19" s="55">
        <v>0</v>
      </c>
      <c r="C19" s="55">
        <v>0</v>
      </c>
      <c r="D19" s="55">
        <v>0</v>
      </c>
      <c r="E19" s="55">
        <v>0</v>
      </c>
      <c r="F19" s="55">
        <v>0</v>
      </c>
      <c r="G19" s="55">
        <v>0</v>
      </c>
      <c r="H19" s="55">
        <v>0</v>
      </c>
      <c r="I19" s="55">
        <f t="shared" si="0"/>
        <v>0</v>
      </c>
    </row>
    <row r="20" spans="1:9" x14ac:dyDescent="0.25">
      <c r="A20" s="52" t="s">
        <v>162</v>
      </c>
      <c r="B20" s="55">
        <v>0</v>
      </c>
      <c r="C20" s="55">
        <v>0</v>
      </c>
      <c r="D20" s="55">
        <v>0</v>
      </c>
      <c r="E20" s="55">
        <v>0</v>
      </c>
      <c r="F20" s="55">
        <v>0</v>
      </c>
      <c r="G20" s="55">
        <v>0</v>
      </c>
      <c r="H20" s="55">
        <v>0</v>
      </c>
      <c r="I20" s="55">
        <f t="shared" si="0"/>
        <v>0</v>
      </c>
    </row>
    <row r="21" spans="1:9" ht="15" customHeight="1" x14ac:dyDescent="0.25">
      <c r="A21" s="18" t="s">
        <v>2</v>
      </c>
      <c r="B21" s="55">
        <f t="shared" ref="B21:H21" si="1">SUM(B16:B20)</f>
        <v>175000</v>
      </c>
      <c r="C21" s="55">
        <v>89130</v>
      </c>
      <c r="D21" s="55">
        <f t="shared" si="1"/>
        <v>0</v>
      </c>
      <c r="E21" s="55">
        <f t="shared" si="1"/>
        <v>0</v>
      </c>
      <c r="F21" s="55">
        <f t="shared" si="1"/>
        <v>0</v>
      </c>
      <c r="G21" s="55">
        <f t="shared" si="1"/>
        <v>0</v>
      </c>
      <c r="H21" s="55">
        <f t="shared" si="1"/>
        <v>0</v>
      </c>
      <c r="I21" s="55">
        <f t="shared" si="0"/>
        <v>264130</v>
      </c>
    </row>
    <row r="22" spans="1:9" ht="15" customHeight="1" x14ac:dyDescent="0.25">
      <c r="A22" s="52" t="s">
        <v>8</v>
      </c>
      <c r="B22" s="55">
        <v>0</v>
      </c>
      <c r="C22" s="55">
        <v>0</v>
      </c>
      <c r="D22" s="55">
        <v>0</v>
      </c>
      <c r="E22" s="55">
        <v>0</v>
      </c>
      <c r="F22" s="55">
        <v>0</v>
      </c>
      <c r="G22" s="55">
        <v>0</v>
      </c>
      <c r="H22" s="55">
        <v>0</v>
      </c>
      <c r="I22" s="55">
        <f t="shared" si="0"/>
        <v>0</v>
      </c>
    </row>
    <row r="23" spans="1:9" x14ac:dyDescent="0.25">
      <c r="A23" s="52" t="s">
        <v>5</v>
      </c>
      <c r="B23" s="55">
        <v>0</v>
      </c>
      <c r="C23" s="55">
        <v>0</v>
      </c>
      <c r="D23" s="55">
        <v>0</v>
      </c>
      <c r="E23" s="55">
        <v>0</v>
      </c>
      <c r="F23" s="55">
        <v>0</v>
      </c>
      <c r="G23" s="55">
        <v>0</v>
      </c>
      <c r="H23" s="55">
        <v>0</v>
      </c>
      <c r="I23" s="55">
        <f t="shared" si="0"/>
        <v>0</v>
      </c>
    </row>
    <row r="24" spans="1:9" x14ac:dyDescent="0.25">
      <c r="A24" s="52" t="s">
        <v>6</v>
      </c>
      <c r="B24" s="55">
        <v>12670</v>
      </c>
      <c r="C24" s="55">
        <v>870</v>
      </c>
      <c r="D24" s="55">
        <v>250590</v>
      </c>
      <c r="E24" s="55">
        <v>0</v>
      </c>
      <c r="F24" s="55">
        <v>0</v>
      </c>
      <c r="G24" s="55">
        <v>0</v>
      </c>
      <c r="H24" s="55">
        <v>0</v>
      </c>
      <c r="I24" s="55">
        <f t="shared" si="0"/>
        <v>264130</v>
      </c>
    </row>
    <row r="25" spans="1:9" x14ac:dyDescent="0.25">
      <c r="A25" s="52" t="s">
        <v>7</v>
      </c>
      <c r="B25" s="55">
        <v>0</v>
      </c>
      <c r="C25" s="55">
        <v>0</v>
      </c>
      <c r="D25" s="55">
        <v>0</v>
      </c>
      <c r="E25" s="55">
        <v>0</v>
      </c>
      <c r="F25" s="55">
        <v>0</v>
      </c>
      <c r="G25" s="55">
        <v>0</v>
      </c>
      <c r="H25" s="55">
        <v>0</v>
      </c>
      <c r="I25" s="55">
        <f t="shared" si="0"/>
        <v>0</v>
      </c>
    </row>
    <row r="26" spans="1:9" x14ac:dyDescent="0.25">
      <c r="A26" s="18" t="s">
        <v>0</v>
      </c>
      <c r="B26" s="55">
        <f t="shared" ref="B26:H26" si="2">SUM(B22:B25)</f>
        <v>12670</v>
      </c>
      <c r="C26" s="55">
        <f t="shared" si="2"/>
        <v>870</v>
      </c>
      <c r="D26" s="55">
        <f t="shared" si="2"/>
        <v>250590</v>
      </c>
      <c r="E26" s="55">
        <f t="shared" si="2"/>
        <v>0</v>
      </c>
      <c r="F26" s="55">
        <f t="shared" si="2"/>
        <v>0</v>
      </c>
      <c r="G26" s="55">
        <f t="shared" si="2"/>
        <v>0</v>
      </c>
      <c r="H26" s="55">
        <f t="shared" si="2"/>
        <v>0</v>
      </c>
      <c r="I26" s="55">
        <f t="shared" si="0"/>
        <v>264130</v>
      </c>
    </row>
    <row r="27" spans="1:9" x14ac:dyDescent="0.25">
      <c r="A27" s="7"/>
      <c r="B27" s="7"/>
      <c r="C27" s="7"/>
      <c r="D27" s="7"/>
      <c r="E27" s="7"/>
      <c r="F27" s="8"/>
      <c r="G27" s="8"/>
      <c r="H27" s="2"/>
      <c r="I27" s="1"/>
    </row>
  </sheetData>
  <mergeCells count="1">
    <mergeCell ref="A9:I14"/>
  </mergeCells>
  <pageMargins left="0.7" right="0.7" top="0.75" bottom="0.75" header="0.3" footer="0.3"/>
  <pageSetup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6"/>
  <sheetViews>
    <sheetView view="pageBreakPreview" topLeftCell="A9" zoomScaleNormal="100" zoomScaleSheetLayoutView="100" workbookViewId="0">
      <selection activeCell="A27" sqref="A27:XFD75"/>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47</v>
      </c>
      <c r="B3" s="3"/>
      <c r="C3" s="3"/>
      <c r="D3" s="3"/>
      <c r="E3" s="3"/>
      <c r="F3" s="14"/>
      <c r="G3" s="14"/>
      <c r="H3" s="14"/>
      <c r="I3" s="14"/>
    </row>
    <row r="4" spans="1:9" x14ac:dyDescent="0.25">
      <c r="A4" s="3" t="s">
        <v>14</v>
      </c>
      <c r="B4" s="3"/>
      <c r="C4" s="3"/>
      <c r="D4" s="3"/>
      <c r="E4" s="3"/>
      <c r="F4" s="14"/>
      <c r="G4" s="14"/>
      <c r="H4" s="14"/>
      <c r="I4" s="14"/>
    </row>
    <row r="5" spans="1:9" x14ac:dyDescent="0.25">
      <c r="A5" s="3" t="s">
        <v>72</v>
      </c>
      <c r="B5" s="3"/>
      <c r="C5" s="3"/>
      <c r="D5" s="3"/>
      <c r="E5" s="3"/>
      <c r="F5" s="14"/>
      <c r="G5" s="14"/>
      <c r="H5" s="14"/>
      <c r="I5" s="14"/>
    </row>
    <row r="6" spans="1:9" x14ac:dyDescent="0.25">
      <c r="A6" s="3" t="s">
        <v>15</v>
      </c>
      <c r="B6" s="3"/>
      <c r="C6" s="3"/>
      <c r="D6" s="3"/>
      <c r="E6" s="3"/>
      <c r="F6" s="14"/>
      <c r="G6" s="14"/>
      <c r="H6" s="14"/>
      <c r="I6" s="14"/>
    </row>
    <row r="7" spans="1:9" x14ac:dyDescent="0.25">
      <c r="A7" s="3" t="s">
        <v>95</v>
      </c>
      <c r="B7" s="3"/>
      <c r="C7" s="3"/>
      <c r="D7" s="3"/>
      <c r="E7" s="3"/>
      <c r="F7" s="14"/>
      <c r="G7" s="14"/>
      <c r="H7" s="14"/>
      <c r="I7" s="14"/>
    </row>
    <row r="8" spans="1:9" x14ac:dyDescent="0.25">
      <c r="A8" s="6" t="s">
        <v>4</v>
      </c>
      <c r="B8" s="5"/>
      <c r="C8" s="3"/>
      <c r="D8" s="3"/>
      <c r="E8" s="3"/>
      <c r="F8" s="14"/>
      <c r="G8" s="14"/>
      <c r="H8" s="14"/>
      <c r="I8" s="14"/>
    </row>
    <row r="9" spans="1:9" x14ac:dyDescent="0.25">
      <c r="A9" s="73" t="s">
        <v>16</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25.5" x14ac:dyDescent="0.25">
      <c r="A14" s="20" t="s">
        <v>3</v>
      </c>
      <c r="B14" s="21" t="s">
        <v>1</v>
      </c>
      <c r="C14" s="21" t="s">
        <v>9</v>
      </c>
      <c r="D14" s="21" t="s">
        <v>10</v>
      </c>
      <c r="E14" s="21" t="s">
        <v>11</v>
      </c>
      <c r="F14" s="21" t="s">
        <v>12</v>
      </c>
      <c r="G14" s="21" t="s">
        <v>49</v>
      </c>
      <c r="H14" s="22" t="s">
        <v>50</v>
      </c>
      <c r="I14" s="22" t="s">
        <v>2</v>
      </c>
    </row>
    <row r="15" spans="1:9" ht="15" customHeight="1" x14ac:dyDescent="0.25">
      <c r="A15" s="19" t="s">
        <v>17</v>
      </c>
      <c r="B15" s="19">
        <v>0</v>
      </c>
      <c r="C15" s="19">
        <v>0</v>
      </c>
      <c r="D15" s="19">
        <v>0</v>
      </c>
      <c r="E15" s="19">
        <v>0</v>
      </c>
      <c r="F15" s="19">
        <v>0</v>
      </c>
      <c r="G15" s="19">
        <v>0</v>
      </c>
      <c r="H15" s="19">
        <v>0</v>
      </c>
      <c r="I15" s="19">
        <f t="shared" ref="I15:I25" si="0">SUM(B15:H15)</f>
        <v>0</v>
      </c>
    </row>
    <row r="16" spans="1:9" x14ac:dyDescent="0.25">
      <c r="A16" s="19" t="s">
        <v>18</v>
      </c>
      <c r="B16" s="19">
        <v>110000</v>
      </c>
      <c r="C16" s="19">
        <v>0</v>
      </c>
      <c r="D16" s="19">
        <v>0</v>
      </c>
      <c r="E16" s="19">
        <v>0</v>
      </c>
      <c r="F16" s="19">
        <v>0</v>
      </c>
      <c r="G16" s="19">
        <v>0</v>
      </c>
      <c r="H16" s="19">
        <v>0</v>
      </c>
      <c r="I16" s="19">
        <f t="shared" si="0"/>
        <v>110000</v>
      </c>
    </row>
    <row r="17" spans="1:9" x14ac:dyDescent="0.25">
      <c r="A17" s="19" t="s">
        <v>19</v>
      </c>
      <c r="B17" s="19">
        <v>0</v>
      </c>
      <c r="C17" s="19">
        <v>0</v>
      </c>
      <c r="D17" s="19">
        <v>0</v>
      </c>
      <c r="E17" s="19">
        <v>0</v>
      </c>
      <c r="F17" s="19">
        <v>0</v>
      </c>
      <c r="G17" s="19">
        <v>0</v>
      </c>
      <c r="H17" s="19">
        <v>0</v>
      </c>
      <c r="I17" s="19">
        <f t="shared" si="0"/>
        <v>0</v>
      </c>
    </row>
    <row r="18" spans="1:9" x14ac:dyDescent="0.25">
      <c r="A18" s="19" t="s">
        <v>20</v>
      </c>
      <c r="B18" s="19">
        <v>0</v>
      </c>
      <c r="C18" s="19">
        <v>0</v>
      </c>
      <c r="D18" s="19">
        <v>0</v>
      </c>
      <c r="E18" s="19">
        <v>0</v>
      </c>
      <c r="F18" s="19">
        <v>0</v>
      </c>
      <c r="G18" s="19">
        <v>0</v>
      </c>
      <c r="H18" s="19">
        <v>0</v>
      </c>
      <c r="I18" s="19">
        <f t="shared" si="0"/>
        <v>0</v>
      </c>
    </row>
    <row r="19" spans="1:9" x14ac:dyDescent="0.25">
      <c r="A19" s="19" t="s">
        <v>21</v>
      </c>
      <c r="B19" s="19">
        <v>0</v>
      </c>
      <c r="C19" s="19">
        <v>0</v>
      </c>
      <c r="D19" s="19">
        <v>0</v>
      </c>
      <c r="E19" s="19">
        <v>0</v>
      </c>
      <c r="F19" s="19">
        <v>0</v>
      </c>
      <c r="G19" s="19">
        <v>0</v>
      </c>
      <c r="H19" s="19">
        <v>0</v>
      </c>
      <c r="I19" s="19">
        <f t="shared" si="0"/>
        <v>0</v>
      </c>
    </row>
    <row r="20" spans="1:9" ht="15" customHeight="1" x14ac:dyDescent="0.25">
      <c r="A20" s="18" t="s">
        <v>2</v>
      </c>
      <c r="B20" s="19">
        <f t="shared" ref="B20:H20" si="1">SUM(B15:B19)</f>
        <v>110000</v>
      </c>
      <c r="C20" s="19">
        <f t="shared" si="1"/>
        <v>0</v>
      </c>
      <c r="D20" s="19">
        <f t="shared" si="1"/>
        <v>0</v>
      </c>
      <c r="E20" s="19">
        <f t="shared" si="1"/>
        <v>0</v>
      </c>
      <c r="F20" s="19">
        <f t="shared" si="1"/>
        <v>0</v>
      </c>
      <c r="G20" s="19">
        <f t="shared" si="1"/>
        <v>0</v>
      </c>
      <c r="H20" s="19">
        <f t="shared" si="1"/>
        <v>0</v>
      </c>
      <c r="I20" s="19">
        <f t="shared" si="0"/>
        <v>110000</v>
      </c>
    </row>
    <row r="21" spans="1:9" ht="15" customHeight="1" x14ac:dyDescent="0.25">
      <c r="A21" s="19" t="s">
        <v>8</v>
      </c>
      <c r="B21" s="19">
        <v>0</v>
      </c>
      <c r="C21" s="19">
        <v>0</v>
      </c>
      <c r="D21" s="19">
        <v>0</v>
      </c>
      <c r="E21" s="19">
        <v>0</v>
      </c>
      <c r="F21" s="19">
        <v>0</v>
      </c>
      <c r="G21" s="19">
        <v>0</v>
      </c>
      <c r="H21" s="19">
        <v>0</v>
      </c>
      <c r="I21" s="19">
        <f t="shared" si="0"/>
        <v>0</v>
      </c>
    </row>
    <row r="22" spans="1:9" x14ac:dyDescent="0.25">
      <c r="A22" s="19" t="s">
        <v>5</v>
      </c>
      <c r="B22" s="19">
        <v>4200</v>
      </c>
      <c r="C22" s="19">
        <v>0</v>
      </c>
      <c r="D22" s="19">
        <v>0</v>
      </c>
      <c r="E22" s="19">
        <v>0</v>
      </c>
      <c r="F22" s="19">
        <v>0</v>
      </c>
      <c r="G22" s="19">
        <v>0</v>
      </c>
      <c r="H22" s="19">
        <v>0</v>
      </c>
      <c r="I22" s="19">
        <f t="shared" si="0"/>
        <v>4200</v>
      </c>
    </row>
    <row r="23" spans="1:9" x14ac:dyDescent="0.25">
      <c r="A23" s="19" t="s">
        <v>6</v>
      </c>
      <c r="B23" s="19">
        <v>0</v>
      </c>
      <c r="C23" s="19">
        <v>0</v>
      </c>
      <c r="D23" s="19">
        <v>105800</v>
      </c>
      <c r="E23" s="19">
        <v>0</v>
      </c>
      <c r="F23" s="19">
        <v>0</v>
      </c>
      <c r="G23" s="19">
        <v>0</v>
      </c>
      <c r="H23" s="19">
        <v>0</v>
      </c>
      <c r="I23" s="19">
        <f t="shared" si="0"/>
        <v>105800</v>
      </c>
    </row>
    <row r="24" spans="1:9" x14ac:dyDescent="0.25">
      <c r="A24" s="19" t="s">
        <v>7</v>
      </c>
      <c r="B24" s="19">
        <v>0</v>
      </c>
      <c r="C24" s="19">
        <v>0</v>
      </c>
      <c r="D24" s="19">
        <v>0</v>
      </c>
      <c r="E24" s="19">
        <v>0</v>
      </c>
      <c r="F24" s="19">
        <v>0</v>
      </c>
      <c r="G24" s="19">
        <v>0</v>
      </c>
      <c r="H24" s="19">
        <v>0</v>
      </c>
      <c r="I24" s="19">
        <f t="shared" si="0"/>
        <v>0</v>
      </c>
    </row>
    <row r="25" spans="1:9" x14ac:dyDescent="0.25">
      <c r="A25" s="18" t="s">
        <v>0</v>
      </c>
      <c r="B25" s="19">
        <f t="shared" ref="B25:H25" si="2">SUM(B21:B24)</f>
        <v>4200</v>
      </c>
      <c r="C25" s="19">
        <f t="shared" si="2"/>
        <v>0</v>
      </c>
      <c r="D25" s="19">
        <f t="shared" si="2"/>
        <v>105800</v>
      </c>
      <c r="E25" s="19">
        <f t="shared" si="2"/>
        <v>0</v>
      </c>
      <c r="F25" s="19">
        <f t="shared" si="2"/>
        <v>0</v>
      </c>
      <c r="G25" s="19">
        <f t="shared" si="2"/>
        <v>0</v>
      </c>
      <c r="H25" s="19">
        <f t="shared" si="2"/>
        <v>0</v>
      </c>
      <c r="I25" s="19">
        <f t="shared" si="0"/>
        <v>110000</v>
      </c>
    </row>
    <row r="26" spans="1:9" x14ac:dyDescent="0.25">
      <c r="A26" s="7"/>
      <c r="B26" s="7"/>
      <c r="C26" s="7"/>
      <c r="D26" s="7"/>
      <c r="E26" s="7"/>
      <c r="F26" s="8"/>
      <c r="G26" s="8"/>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BreakPreview" topLeftCell="A16" zoomScale="90" zoomScaleNormal="100" zoomScaleSheetLayoutView="90" workbookViewId="0">
      <selection activeCell="A27" sqref="A27:XFD57"/>
    </sheetView>
  </sheetViews>
  <sheetFormatPr defaultRowHeight="15" x14ac:dyDescent="0.25"/>
  <cols>
    <col min="1" max="1" width="26.7109375" customWidth="1"/>
    <col min="2" max="2" width="14.140625" customWidth="1"/>
    <col min="3" max="3" width="10.85546875" customWidth="1"/>
    <col min="4" max="4" width="11.7109375"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54</v>
      </c>
      <c r="B3" s="3"/>
      <c r="C3" s="3"/>
      <c r="D3" s="3"/>
      <c r="E3" s="3"/>
      <c r="F3" s="14"/>
      <c r="G3" s="14"/>
      <c r="H3" s="14"/>
      <c r="I3" s="14"/>
    </row>
    <row r="4" spans="1:9" x14ac:dyDescent="0.25">
      <c r="A4" s="3" t="s">
        <v>105</v>
      </c>
      <c r="B4" s="3"/>
      <c r="C4" s="3"/>
      <c r="D4" s="3"/>
      <c r="E4" s="3"/>
      <c r="F4" s="14"/>
      <c r="G4" s="14"/>
      <c r="H4" s="14"/>
      <c r="I4" s="14"/>
    </row>
    <row r="5" spans="1:9" x14ac:dyDescent="0.25">
      <c r="A5" s="3" t="s">
        <v>146</v>
      </c>
      <c r="B5" s="3"/>
      <c r="C5" s="3"/>
      <c r="D5" s="3"/>
      <c r="E5" s="3"/>
      <c r="F5" s="14"/>
      <c r="G5" s="14"/>
      <c r="H5" s="14"/>
      <c r="I5" s="14"/>
    </row>
    <row r="6" spans="1:9" x14ac:dyDescent="0.25">
      <c r="A6" s="3" t="s">
        <v>22</v>
      </c>
      <c r="B6" s="3"/>
      <c r="C6" s="3"/>
      <c r="D6" s="3"/>
      <c r="E6" s="3"/>
      <c r="F6" s="14"/>
      <c r="G6" s="14"/>
      <c r="H6" s="14"/>
      <c r="I6" s="14"/>
    </row>
    <row r="7" spans="1:9" x14ac:dyDescent="0.25">
      <c r="A7" s="3" t="s">
        <v>96</v>
      </c>
      <c r="B7" s="3"/>
      <c r="C7" s="3"/>
      <c r="D7" s="3"/>
      <c r="E7" s="3"/>
      <c r="F7" s="14"/>
      <c r="G7" s="14"/>
      <c r="H7" s="14"/>
      <c r="I7" s="14"/>
    </row>
    <row r="8" spans="1:9" x14ac:dyDescent="0.25">
      <c r="A8" s="6" t="s">
        <v>4</v>
      </c>
      <c r="B8" s="5"/>
      <c r="C8" s="3"/>
      <c r="D8" s="3"/>
      <c r="E8" s="3"/>
      <c r="F8" s="14"/>
      <c r="G8" s="14"/>
      <c r="H8" s="14"/>
      <c r="I8" s="14"/>
    </row>
    <row r="9" spans="1:9" x14ac:dyDescent="0.25">
      <c r="A9" s="73" t="s">
        <v>145</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38.25" x14ac:dyDescent="0.25">
      <c r="A14" s="20" t="s">
        <v>3</v>
      </c>
      <c r="B14" s="21" t="s">
        <v>1</v>
      </c>
      <c r="C14" s="21" t="s">
        <v>9</v>
      </c>
      <c r="D14" s="21" t="s">
        <v>10</v>
      </c>
      <c r="E14" s="21" t="s">
        <v>11</v>
      </c>
      <c r="F14" s="21" t="s">
        <v>12</v>
      </c>
      <c r="G14" s="21" t="s">
        <v>49</v>
      </c>
      <c r="H14" s="22" t="s">
        <v>50</v>
      </c>
      <c r="I14" s="22" t="s">
        <v>2</v>
      </c>
    </row>
    <row r="15" spans="1:9" x14ac:dyDescent="0.25">
      <c r="A15" s="23" t="s">
        <v>17</v>
      </c>
      <c r="B15" s="23">
        <v>0</v>
      </c>
      <c r="C15" s="23">
        <v>0</v>
      </c>
      <c r="D15" s="23">
        <v>0</v>
      </c>
      <c r="E15" s="23">
        <v>0</v>
      </c>
      <c r="F15" s="23">
        <v>0</v>
      </c>
      <c r="G15" s="23">
        <v>0</v>
      </c>
      <c r="H15" s="23">
        <v>0</v>
      </c>
      <c r="I15" s="23">
        <f t="shared" ref="I15:I25" si="0">SUM(B15:H15)</f>
        <v>0</v>
      </c>
    </row>
    <row r="16" spans="1:9" x14ac:dyDescent="0.25">
      <c r="A16" s="23" t="s">
        <v>18</v>
      </c>
      <c r="B16" s="23">
        <v>1664459</v>
      </c>
      <c r="C16" s="23">
        <v>0</v>
      </c>
      <c r="D16" s="23">
        <v>0</v>
      </c>
      <c r="E16" s="23">
        <v>0</v>
      </c>
      <c r="F16" s="23">
        <v>0</v>
      </c>
      <c r="G16" s="23">
        <v>0</v>
      </c>
      <c r="H16" s="23">
        <v>0</v>
      </c>
      <c r="I16" s="23">
        <f t="shared" si="0"/>
        <v>1664459</v>
      </c>
    </row>
    <row r="17" spans="1:9" x14ac:dyDescent="0.25">
      <c r="A17" s="23" t="s">
        <v>19</v>
      </c>
      <c r="B17" s="23">
        <v>0</v>
      </c>
      <c r="C17" s="23">
        <v>0</v>
      </c>
      <c r="D17" s="23">
        <v>0</v>
      </c>
      <c r="E17" s="23">
        <v>0</v>
      </c>
      <c r="F17" s="23">
        <v>0</v>
      </c>
      <c r="G17" s="23">
        <v>0</v>
      </c>
      <c r="H17" s="23">
        <v>0</v>
      </c>
      <c r="I17" s="23">
        <f t="shared" si="0"/>
        <v>0</v>
      </c>
    </row>
    <row r="18" spans="1:9" x14ac:dyDescent="0.25">
      <c r="A18" s="23" t="s">
        <v>20</v>
      </c>
      <c r="B18" s="23">
        <v>0</v>
      </c>
      <c r="C18" s="23">
        <v>0</v>
      </c>
      <c r="D18" s="23">
        <v>0</v>
      </c>
      <c r="E18" s="23">
        <v>0</v>
      </c>
      <c r="F18" s="23">
        <v>0</v>
      </c>
      <c r="G18" s="23">
        <v>0</v>
      </c>
      <c r="H18" s="23">
        <v>0</v>
      </c>
      <c r="I18" s="23">
        <f t="shared" si="0"/>
        <v>0</v>
      </c>
    </row>
    <row r="19" spans="1:9" x14ac:dyDescent="0.25">
      <c r="A19" s="23" t="s">
        <v>21</v>
      </c>
      <c r="B19" s="23">
        <v>0</v>
      </c>
      <c r="C19" s="23">
        <v>0</v>
      </c>
      <c r="D19" s="23">
        <v>0</v>
      </c>
      <c r="E19" s="23">
        <v>0</v>
      </c>
      <c r="F19" s="23">
        <v>0</v>
      </c>
      <c r="G19" s="23">
        <v>0</v>
      </c>
      <c r="H19" s="23">
        <v>0</v>
      </c>
      <c r="I19" s="23">
        <f t="shared" si="0"/>
        <v>0</v>
      </c>
    </row>
    <row r="20" spans="1:9" x14ac:dyDescent="0.25">
      <c r="A20" s="18" t="s">
        <v>2</v>
      </c>
      <c r="B20" s="23">
        <f t="shared" ref="B20:H20" si="1">SUM(B15:B19)</f>
        <v>1664459</v>
      </c>
      <c r="C20" s="23">
        <v>0</v>
      </c>
      <c r="D20" s="23">
        <f t="shared" si="1"/>
        <v>0</v>
      </c>
      <c r="E20" s="23">
        <f t="shared" si="1"/>
        <v>0</v>
      </c>
      <c r="F20" s="23">
        <f t="shared" si="1"/>
        <v>0</v>
      </c>
      <c r="G20" s="23">
        <f t="shared" si="1"/>
        <v>0</v>
      </c>
      <c r="H20" s="23">
        <f t="shared" si="1"/>
        <v>0</v>
      </c>
      <c r="I20" s="23">
        <f t="shared" si="0"/>
        <v>1664459</v>
      </c>
    </row>
    <row r="21" spans="1:9" x14ac:dyDescent="0.25">
      <c r="A21" s="23" t="s">
        <v>8</v>
      </c>
      <c r="B21" s="23">
        <f>6620</f>
        <v>6620</v>
      </c>
      <c r="C21" s="23">
        <v>0</v>
      </c>
      <c r="D21" s="23">
        <v>0</v>
      </c>
      <c r="E21" s="23">
        <v>0</v>
      </c>
      <c r="F21" s="23">
        <v>0</v>
      </c>
      <c r="G21" s="23">
        <v>0</v>
      </c>
      <c r="H21" s="23">
        <v>0</v>
      </c>
      <c r="I21" s="23">
        <f t="shared" si="0"/>
        <v>6620</v>
      </c>
    </row>
    <row r="22" spans="1:9" x14ac:dyDescent="0.25">
      <c r="A22" s="23" t="s">
        <v>5</v>
      </c>
      <c r="B22" s="23">
        <f>154284+2140-11320</f>
        <v>145104</v>
      </c>
      <c r="C22" s="23">
        <v>11320</v>
      </c>
      <c r="D22" s="23">
        <v>0</v>
      </c>
      <c r="E22" s="23">
        <v>0</v>
      </c>
      <c r="F22" s="23">
        <v>0</v>
      </c>
      <c r="G22" s="23">
        <v>0</v>
      </c>
      <c r="H22" s="23">
        <v>0</v>
      </c>
      <c r="I22" s="23">
        <f t="shared" si="0"/>
        <v>156424</v>
      </c>
    </row>
    <row r="23" spans="1:9" x14ac:dyDescent="0.25">
      <c r="A23" s="23" t="s">
        <v>6</v>
      </c>
      <c r="B23" s="23">
        <v>0</v>
      </c>
      <c r="C23" s="23">
        <v>0</v>
      </c>
      <c r="D23" s="23">
        <v>1501415</v>
      </c>
      <c r="E23" s="23">
        <v>0</v>
      </c>
      <c r="F23" s="23">
        <v>0</v>
      </c>
      <c r="G23" s="23">
        <v>0</v>
      </c>
      <c r="H23" s="23">
        <v>0</v>
      </c>
      <c r="I23" s="23">
        <f t="shared" si="0"/>
        <v>1501415</v>
      </c>
    </row>
    <row r="24" spans="1:9" x14ac:dyDescent="0.25">
      <c r="A24" s="23" t="s">
        <v>7</v>
      </c>
      <c r="B24" s="23">
        <v>0</v>
      </c>
      <c r="C24" s="23">
        <v>0</v>
      </c>
      <c r="D24" s="23">
        <v>0</v>
      </c>
      <c r="E24" s="23">
        <v>0</v>
      </c>
      <c r="F24" s="23">
        <v>0</v>
      </c>
      <c r="G24" s="23">
        <v>0</v>
      </c>
      <c r="H24" s="23">
        <v>0</v>
      </c>
      <c r="I24" s="23">
        <f t="shared" si="0"/>
        <v>0</v>
      </c>
    </row>
    <row r="25" spans="1:9" x14ac:dyDescent="0.25">
      <c r="A25" s="18" t="s">
        <v>0</v>
      </c>
      <c r="B25" s="23">
        <f t="shared" ref="B25:H25" si="2">SUM(B21:B24)</f>
        <v>151724</v>
      </c>
      <c r="C25" s="23">
        <f t="shared" si="2"/>
        <v>11320</v>
      </c>
      <c r="D25" s="23">
        <f t="shared" si="2"/>
        <v>1501415</v>
      </c>
      <c r="E25" s="23">
        <f t="shared" si="2"/>
        <v>0</v>
      </c>
      <c r="F25" s="23">
        <f t="shared" si="2"/>
        <v>0</v>
      </c>
      <c r="G25" s="23">
        <f t="shared" si="2"/>
        <v>0</v>
      </c>
      <c r="H25" s="23">
        <f t="shared" si="2"/>
        <v>0</v>
      </c>
      <c r="I25" s="23">
        <f t="shared" si="0"/>
        <v>1664459</v>
      </c>
    </row>
  </sheetData>
  <mergeCells count="1">
    <mergeCell ref="A9:I13"/>
  </mergeCells>
  <pageMargins left="0.7" right="0.7" top="0.75" bottom="0.75" header="0.3" footer="0.3"/>
  <pageSetup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
  <sheetViews>
    <sheetView view="pageBreakPreview" topLeftCell="A10" zoomScaleNormal="100" zoomScaleSheetLayoutView="100" workbookViewId="0">
      <selection activeCell="A27" sqref="A27:XFD68"/>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52</v>
      </c>
      <c r="B3" s="3"/>
      <c r="C3" s="3"/>
      <c r="D3" s="3"/>
      <c r="E3" s="3"/>
      <c r="F3" s="14"/>
      <c r="G3" s="14"/>
      <c r="H3" s="14"/>
      <c r="I3" s="14"/>
    </row>
    <row r="4" spans="1:9" x14ac:dyDescent="0.25">
      <c r="A4" s="3" t="s">
        <v>53</v>
      </c>
      <c r="B4" s="3"/>
      <c r="C4" s="3"/>
      <c r="D4" s="3"/>
      <c r="E4" s="3"/>
      <c r="F4" s="14"/>
      <c r="G4" s="14"/>
      <c r="H4" s="14"/>
      <c r="I4" s="14"/>
    </row>
    <row r="5" spans="1:9" x14ac:dyDescent="0.25">
      <c r="A5" s="3" t="s">
        <v>51</v>
      </c>
      <c r="B5" s="3"/>
      <c r="C5" s="3"/>
      <c r="D5" s="3"/>
      <c r="E5" s="3"/>
      <c r="F5" s="14"/>
      <c r="G5" s="14"/>
      <c r="H5" s="14"/>
      <c r="I5" s="14"/>
    </row>
    <row r="6" spans="1:9" x14ac:dyDescent="0.25">
      <c r="A6" s="3" t="s">
        <v>33</v>
      </c>
      <c r="B6" s="3"/>
      <c r="C6" s="3"/>
      <c r="D6" s="3"/>
      <c r="E6" s="3"/>
      <c r="F6" s="14"/>
      <c r="G6" s="14"/>
      <c r="H6" s="14"/>
      <c r="I6" s="14"/>
    </row>
    <row r="7" spans="1:9" x14ac:dyDescent="0.25">
      <c r="A7" s="3" t="s">
        <v>97</v>
      </c>
      <c r="B7" s="3"/>
      <c r="C7" s="3"/>
      <c r="D7" s="3"/>
      <c r="E7" s="3"/>
      <c r="F7" s="14"/>
      <c r="G7" s="14"/>
      <c r="H7" s="14"/>
      <c r="I7" s="14"/>
    </row>
    <row r="8" spans="1:9" x14ac:dyDescent="0.25">
      <c r="A8" s="6" t="s">
        <v>4</v>
      </c>
      <c r="B8" s="5"/>
      <c r="C8" s="3"/>
      <c r="D8" s="3"/>
      <c r="E8" s="3"/>
      <c r="F8" s="14"/>
      <c r="G8" s="14"/>
      <c r="H8" s="14"/>
      <c r="I8" s="14"/>
    </row>
    <row r="9" spans="1:9" x14ac:dyDescent="0.25">
      <c r="A9" s="73" t="s">
        <v>144</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38.25" x14ac:dyDescent="0.25">
      <c r="A14" s="20" t="s">
        <v>3</v>
      </c>
      <c r="B14" s="21" t="s">
        <v>1</v>
      </c>
      <c r="C14" s="21" t="s">
        <v>9</v>
      </c>
      <c r="D14" s="21" t="s">
        <v>10</v>
      </c>
      <c r="E14" s="21" t="s">
        <v>11</v>
      </c>
      <c r="F14" s="21" t="s">
        <v>12</v>
      </c>
      <c r="G14" s="21" t="s">
        <v>49</v>
      </c>
      <c r="H14" s="22" t="s">
        <v>50</v>
      </c>
      <c r="I14" s="22" t="s">
        <v>2</v>
      </c>
    </row>
    <row r="15" spans="1:9" x14ac:dyDescent="0.25">
      <c r="A15" s="28" t="s">
        <v>18</v>
      </c>
      <c r="B15" s="27">
        <v>0</v>
      </c>
      <c r="C15" s="27">
        <v>0</v>
      </c>
      <c r="D15" s="27">
        <v>0</v>
      </c>
      <c r="E15" s="27">
        <v>0</v>
      </c>
      <c r="F15" s="27">
        <v>0</v>
      </c>
      <c r="G15" s="27">
        <v>0</v>
      </c>
      <c r="H15" s="27">
        <v>0</v>
      </c>
      <c r="I15" s="27">
        <f t="shared" ref="I15:I25" si="0">SUM(B15:H15)</f>
        <v>0</v>
      </c>
    </row>
    <row r="16" spans="1:9" x14ac:dyDescent="0.25">
      <c r="A16" s="28" t="s">
        <v>19</v>
      </c>
      <c r="B16" s="27">
        <v>0</v>
      </c>
      <c r="C16" s="27">
        <v>0</v>
      </c>
      <c r="D16" s="27">
        <v>0</v>
      </c>
      <c r="E16" s="27">
        <v>0</v>
      </c>
      <c r="F16" s="27">
        <v>0</v>
      </c>
      <c r="G16" s="27">
        <v>0</v>
      </c>
      <c r="H16" s="27">
        <v>0</v>
      </c>
      <c r="I16" s="27">
        <f t="shared" si="0"/>
        <v>0</v>
      </c>
    </row>
    <row r="17" spans="1:9" x14ac:dyDescent="0.25">
      <c r="A17" s="28" t="s">
        <v>20</v>
      </c>
      <c r="B17" s="27">
        <v>0</v>
      </c>
      <c r="C17" s="27">
        <v>0</v>
      </c>
      <c r="D17" s="27">
        <v>0</v>
      </c>
      <c r="E17" s="27">
        <v>0</v>
      </c>
      <c r="F17" s="27">
        <v>0</v>
      </c>
      <c r="G17" s="27">
        <v>0</v>
      </c>
      <c r="H17" s="27">
        <v>0</v>
      </c>
      <c r="I17" s="27">
        <f t="shared" si="0"/>
        <v>0</v>
      </c>
    </row>
    <row r="18" spans="1:9" x14ac:dyDescent="0.25">
      <c r="A18" s="28" t="s">
        <v>21</v>
      </c>
      <c r="B18" s="27"/>
      <c r="C18" s="27">
        <v>0</v>
      </c>
      <c r="D18" s="27"/>
      <c r="E18" s="27">
        <v>0</v>
      </c>
      <c r="F18" s="27">
        <v>0</v>
      </c>
      <c r="G18" s="27">
        <v>0</v>
      </c>
      <c r="H18" s="27">
        <v>0</v>
      </c>
      <c r="I18" s="27">
        <f t="shared" si="0"/>
        <v>0</v>
      </c>
    </row>
    <row r="19" spans="1:9" x14ac:dyDescent="0.25">
      <c r="A19" s="27" t="s">
        <v>32</v>
      </c>
      <c r="B19" s="27">
        <v>2500000</v>
      </c>
      <c r="C19" s="27">
        <v>0</v>
      </c>
      <c r="D19" s="27"/>
      <c r="E19" s="27">
        <v>0</v>
      </c>
      <c r="F19" s="27">
        <v>0</v>
      </c>
      <c r="G19" s="27">
        <v>0</v>
      </c>
      <c r="H19" s="27">
        <v>0</v>
      </c>
      <c r="I19" s="27">
        <f t="shared" si="0"/>
        <v>2500000</v>
      </c>
    </row>
    <row r="20" spans="1:9" x14ac:dyDescent="0.25">
      <c r="A20" s="18" t="s">
        <v>2</v>
      </c>
      <c r="B20" s="27">
        <f t="shared" ref="B20:H20" si="1">SUM(B15:B19)</f>
        <v>2500000</v>
      </c>
      <c r="C20" s="28">
        <f t="shared" si="1"/>
        <v>0</v>
      </c>
      <c r="D20" s="27">
        <f t="shared" si="1"/>
        <v>0</v>
      </c>
      <c r="E20" s="27">
        <f t="shared" si="1"/>
        <v>0</v>
      </c>
      <c r="F20" s="27">
        <f t="shared" si="1"/>
        <v>0</v>
      </c>
      <c r="G20" s="27">
        <f t="shared" si="1"/>
        <v>0</v>
      </c>
      <c r="H20" s="27">
        <f t="shared" si="1"/>
        <v>0</v>
      </c>
      <c r="I20" s="27">
        <f t="shared" si="0"/>
        <v>2500000</v>
      </c>
    </row>
    <row r="21" spans="1:9" x14ac:dyDescent="0.25">
      <c r="A21" s="27" t="s">
        <v>8</v>
      </c>
      <c r="B21" s="27">
        <v>0</v>
      </c>
      <c r="C21" s="27">
        <v>0</v>
      </c>
      <c r="D21" s="27">
        <v>0</v>
      </c>
      <c r="E21" s="27">
        <v>0</v>
      </c>
      <c r="F21" s="27">
        <v>0</v>
      </c>
      <c r="G21" s="27">
        <v>0</v>
      </c>
      <c r="H21" s="27">
        <v>0</v>
      </c>
      <c r="I21" s="27">
        <f t="shared" si="0"/>
        <v>0</v>
      </c>
    </row>
    <row r="22" spans="1:9" x14ac:dyDescent="0.25">
      <c r="A22" s="27" t="s">
        <v>5</v>
      </c>
      <c r="B22" s="27">
        <v>0</v>
      </c>
      <c r="C22" s="27">
        <v>0</v>
      </c>
      <c r="D22" s="27">
        <v>2500000</v>
      </c>
      <c r="E22" s="27">
        <v>0</v>
      </c>
      <c r="F22" s="27">
        <v>0</v>
      </c>
      <c r="G22" s="27">
        <v>0</v>
      </c>
      <c r="H22" s="27">
        <v>0</v>
      </c>
      <c r="I22" s="27">
        <f t="shared" si="0"/>
        <v>2500000</v>
      </c>
    </row>
    <row r="23" spans="1:9" x14ac:dyDescent="0.25">
      <c r="A23" s="27" t="s">
        <v>6</v>
      </c>
      <c r="B23" s="27">
        <v>0</v>
      </c>
      <c r="C23" s="27">
        <v>0</v>
      </c>
      <c r="D23" s="27">
        <v>0</v>
      </c>
      <c r="E23" s="27">
        <v>0</v>
      </c>
      <c r="F23" s="27">
        <v>0</v>
      </c>
      <c r="G23" s="27">
        <v>0</v>
      </c>
      <c r="H23" s="27">
        <v>0</v>
      </c>
      <c r="I23" s="27">
        <f t="shared" si="0"/>
        <v>0</v>
      </c>
    </row>
    <row r="24" spans="1:9" x14ac:dyDescent="0.25">
      <c r="A24" s="27" t="s">
        <v>7</v>
      </c>
      <c r="B24" s="27">
        <v>0</v>
      </c>
      <c r="C24" s="27">
        <v>0</v>
      </c>
      <c r="D24" s="27">
        <v>0</v>
      </c>
      <c r="E24" s="27">
        <v>0</v>
      </c>
      <c r="F24" s="27">
        <v>0</v>
      </c>
      <c r="G24" s="27">
        <v>0</v>
      </c>
      <c r="H24" s="27">
        <v>0</v>
      </c>
      <c r="I24" s="27">
        <f t="shared" si="0"/>
        <v>0</v>
      </c>
    </row>
    <row r="25" spans="1:9" x14ac:dyDescent="0.25">
      <c r="A25" s="18" t="s">
        <v>0</v>
      </c>
      <c r="B25" s="27">
        <f t="shared" ref="B25:H25" si="2">SUM(B21:B24)</f>
        <v>0</v>
      </c>
      <c r="C25" s="27">
        <f t="shared" si="2"/>
        <v>0</v>
      </c>
      <c r="D25" s="27">
        <f t="shared" si="2"/>
        <v>2500000</v>
      </c>
      <c r="E25" s="27">
        <f t="shared" si="2"/>
        <v>0</v>
      </c>
      <c r="F25" s="27">
        <f t="shared" si="2"/>
        <v>0</v>
      </c>
      <c r="G25" s="27">
        <f t="shared" si="2"/>
        <v>0</v>
      </c>
      <c r="H25" s="27">
        <f t="shared" si="2"/>
        <v>0</v>
      </c>
      <c r="I25" s="27">
        <f t="shared" si="0"/>
        <v>2500000</v>
      </c>
    </row>
  </sheetData>
  <mergeCells count="1">
    <mergeCell ref="A9:I13"/>
  </mergeCells>
  <pageMargins left="0.7" right="0.7" top="0.75" bottom="0.75" header="0.3" footer="0.3"/>
  <pageSetup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9E44A-BEAF-4DB7-9D92-4D0FB9B53A2E}">
  <dimension ref="A1:I25"/>
  <sheetViews>
    <sheetView view="pageBreakPreview" topLeftCell="A14" zoomScaleNormal="100" zoomScaleSheetLayoutView="100" workbookViewId="0">
      <selection activeCell="A31" sqref="A31:XFD89"/>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106</v>
      </c>
      <c r="B3" s="3"/>
      <c r="C3" s="3"/>
      <c r="D3" s="3"/>
      <c r="E3" s="3"/>
      <c r="F3" s="14"/>
      <c r="G3" s="14"/>
      <c r="H3" s="14"/>
      <c r="I3" s="14"/>
    </row>
    <row r="4" spans="1:9" x14ac:dyDescent="0.25">
      <c r="A4" s="3" t="s">
        <v>104</v>
      </c>
      <c r="B4" s="3"/>
      <c r="C4" s="3"/>
      <c r="D4" s="3"/>
      <c r="E4" s="3"/>
      <c r="F4" s="14"/>
      <c r="G4" s="14"/>
      <c r="H4" s="14"/>
      <c r="I4" s="14"/>
    </row>
    <row r="5" spans="1:9" x14ac:dyDescent="0.25">
      <c r="A5" s="3" t="s">
        <v>93</v>
      </c>
      <c r="B5" s="3"/>
      <c r="C5" s="3"/>
      <c r="D5" s="3"/>
      <c r="E5" s="3"/>
      <c r="F5" s="14"/>
      <c r="G5" s="14"/>
      <c r="H5" s="14"/>
      <c r="I5" s="14"/>
    </row>
    <row r="6" spans="1:9" x14ac:dyDescent="0.25">
      <c r="A6" s="3" t="s">
        <v>94</v>
      </c>
      <c r="B6" s="3"/>
      <c r="C6" s="3"/>
      <c r="D6" s="3"/>
      <c r="E6" s="3"/>
      <c r="F6" s="14"/>
      <c r="G6" s="14"/>
      <c r="H6" s="14"/>
      <c r="I6" s="14"/>
    </row>
    <row r="7" spans="1:9" x14ac:dyDescent="0.25">
      <c r="A7" s="3" t="s">
        <v>96</v>
      </c>
      <c r="B7" s="3"/>
      <c r="C7" s="3"/>
      <c r="D7" s="3"/>
      <c r="E7" s="3"/>
      <c r="F7" s="14"/>
      <c r="G7" s="14"/>
      <c r="H7" s="14"/>
      <c r="I7" s="14"/>
    </row>
    <row r="8" spans="1:9" x14ac:dyDescent="0.25">
      <c r="A8" s="6" t="s">
        <v>4</v>
      </c>
      <c r="B8" s="5"/>
      <c r="C8" s="3"/>
      <c r="D8" s="3"/>
      <c r="E8" s="3"/>
      <c r="F8" s="14"/>
      <c r="G8" s="14"/>
      <c r="H8" s="14"/>
      <c r="I8" s="14"/>
    </row>
    <row r="9" spans="1:9" x14ac:dyDescent="0.25">
      <c r="A9" s="73" t="s">
        <v>107</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38.25" x14ac:dyDescent="0.25">
      <c r="A14" s="20" t="s">
        <v>3</v>
      </c>
      <c r="B14" s="21" t="s">
        <v>1</v>
      </c>
      <c r="C14" s="21" t="s">
        <v>9</v>
      </c>
      <c r="D14" s="21" t="s">
        <v>10</v>
      </c>
      <c r="E14" s="21" t="s">
        <v>11</v>
      </c>
      <c r="F14" s="21" t="s">
        <v>12</v>
      </c>
      <c r="G14" s="21" t="s">
        <v>49</v>
      </c>
      <c r="H14" s="22" t="s">
        <v>50</v>
      </c>
      <c r="I14" s="22" t="s">
        <v>2</v>
      </c>
    </row>
    <row r="15" spans="1:9" x14ac:dyDescent="0.25">
      <c r="A15" s="37" t="s">
        <v>18</v>
      </c>
      <c r="B15" s="37">
        <v>77000</v>
      </c>
      <c r="C15" s="37">
        <v>0</v>
      </c>
      <c r="D15" s="37">
        <v>0</v>
      </c>
      <c r="E15" s="37">
        <v>0</v>
      </c>
      <c r="F15" s="37">
        <v>0</v>
      </c>
      <c r="G15" s="37">
        <v>0</v>
      </c>
      <c r="H15" s="37">
        <v>0</v>
      </c>
      <c r="I15" s="37">
        <f t="shared" ref="I15:I25" si="0">SUM(B15:H15)</f>
        <v>77000</v>
      </c>
    </row>
    <row r="16" spans="1:9" x14ac:dyDescent="0.25">
      <c r="A16" s="37" t="s">
        <v>19</v>
      </c>
      <c r="B16" s="37">
        <v>0</v>
      </c>
      <c r="C16" s="37">
        <v>0</v>
      </c>
      <c r="D16" s="37">
        <v>0</v>
      </c>
      <c r="E16" s="37">
        <v>0</v>
      </c>
      <c r="F16" s="37">
        <v>0</v>
      </c>
      <c r="G16" s="37">
        <v>0</v>
      </c>
      <c r="H16" s="37">
        <v>0</v>
      </c>
      <c r="I16" s="37">
        <f t="shared" si="0"/>
        <v>0</v>
      </c>
    </row>
    <row r="17" spans="1:9" x14ac:dyDescent="0.25">
      <c r="A17" s="37" t="s">
        <v>20</v>
      </c>
      <c r="B17" s="37">
        <v>0</v>
      </c>
      <c r="C17" s="37">
        <v>0</v>
      </c>
      <c r="D17" s="37">
        <v>0</v>
      </c>
      <c r="E17" s="37">
        <v>0</v>
      </c>
      <c r="F17" s="37">
        <v>0</v>
      </c>
      <c r="G17" s="37">
        <v>0</v>
      </c>
      <c r="H17" s="37">
        <v>0</v>
      </c>
      <c r="I17" s="37">
        <f t="shared" si="0"/>
        <v>0</v>
      </c>
    </row>
    <row r="18" spans="1:9" x14ac:dyDescent="0.25">
      <c r="A18" s="37" t="s">
        <v>21</v>
      </c>
      <c r="B18" s="37"/>
      <c r="C18" s="37">
        <v>0</v>
      </c>
      <c r="D18" s="37"/>
      <c r="E18" s="37">
        <v>0</v>
      </c>
      <c r="F18" s="37">
        <v>0</v>
      </c>
      <c r="G18" s="37">
        <v>0</v>
      </c>
      <c r="H18" s="37">
        <v>0</v>
      </c>
      <c r="I18" s="37">
        <f t="shared" si="0"/>
        <v>0</v>
      </c>
    </row>
    <row r="19" spans="1:9" x14ac:dyDescent="0.25">
      <c r="A19" s="37" t="s">
        <v>32</v>
      </c>
      <c r="B19" s="37"/>
      <c r="C19" s="37">
        <v>0</v>
      </c>
      <c r="D19" s="37"/>
      <c r="E19" s="37">
        <v>0</v>
      </c>
      <c r="F19" s="37">
        <v>0</v>
      </c>
      <c r="G19" s="37">
        <v>0</v>
      </c>
      <c r="H19" s="37">
        <v>0</v>
      </c>
      <c r="I19" s="37">
        <f t="shared" si="0"/>
        <v>0</v>
      </c>
    </row>
    <row r="20" spans="1:9" x14ac:dyDescent="0.25">
      <c r="A20" s="18" t="s">
        <v>2</v>
      </c>
      <c r="B20" s="37">
        <f t="shared" ref="B20:H20" si="1">SUM(B15:B19)</f>
        <v>77000</v>
      </c>
      <c r="C20" s="37">
        <f t="shared" si="1"/>
        <v>0</v>
      </c>
      <c r="D20" s="37">
        <f t="shared" si="1"/>
        <v>0</v>
      </c>
      <c r="E20" s="37">
        <f t="shared" si="1"/>
        <v>0</v>
      </c>
      <c r="F20" s="37">
        <f t="shared" si="1"/>
        <v>0</v>
      </c>
      <c r="G20" s="37">
        <f t="shared" si="1"/>
        <v>0</v>
      </c>
      <c r="H20" s="37">
        <f t="shared" si="1"/>
        <v>0</v>
      </c>
      <c r="I20" s="37">
        <f t="shared" si="0"/>
        <v>77000</v>
      </c>
    </row>
    <row r="21" spans="1:9" x14ac:dyDescent="0.25">
      <c r="A21" s="37" t="s">
        <v>8</v>
      </c>
      <c r="B21" s="37">
        <v>0</v>
      </c>
      <c r="C21" s="37">
        <v>0</v>
      </c>
      <c r="D21" s="37">
        <v>0</v>
      </c>
      <c r="E21" s="37">
        <v>0</v>
      </c>
      <c r="F21" s="37">
        <v>0</v>
      </c>
      <c r="G21" s="37">
        <v>0</v>
      </c>
      <c r="H21" s="37">
        <v>0</v>
      </c>
      <c r="I21" s="37">
        <f t="shared" si="0"/>
        <v>0</v>
      </c>
    </row>
    <row r="22" spans="1:9" x14ac:dyDescent="0.25">
      <c r="A22" s="37" t="s">
        <v>5</v>
      </c>
      <c r="B22" s="37">
        <v>0</v>
      </c>
      <c r="C22" s="37">
        <v>0</v>
      </c>
      <c r="D22" s="37"/>
      <c r="E22" s="37">
        <v>0</v>
      </c>
      <c r="F22" s="37">
        <v>0</v>
      </c>
      <c r="G22" s="37">
        <v>0</v>
      </c>
      <c r="H22" s="37">
        <v>0</v>
      </c>
      <c r="I22" s="37">
        <f t="shared" si="0"/>
        <v>0</v>
      </c>
    </row>
    <row r="23" spans="1:9" x14ac:dyDescent="0.25">
      <c r="A23" s="37" t="s">
        <v>6</v>
      </c>
      <c r="B23" s="37">
        <v>0</v>
      </c>
      <c r="C23" s="37">
        <v>0</v>
      </c>
      <c r="D23" s="37">
        <v>77000</v>
      </c>
      <c r="E23" s="37">
        <v>0</v>
      </c>
      <c r="F23" s="37">
        <v>0</v>
      </c>
      <c r="G23" s="37">
        <v>0</v>
      </c>
      <c r="H23" s="37">
        <v>0</v>
      </c>
      <c r="I23" s="37">
        <f t="shared" si="0"/>
        <v>77000</v>
      </c>
    </row>
    <row r="24" spans="1:9" x14ac:dyDescent="0.25">
      <c r="A24" s="37" t="s">
        <v>7</v>
      </c>
      <c r="B24" s="37">
        <v>0</v>
      </c>
      <c r="C24" s="37">
        <v>0</v>
      </c>
      <c r="D24" s="37">
        <v>0</v>
      </c>
      <c r="E24" s="37">
        <v>0</v>
      </c>
      <c r="F24" s="37">
        <v>0</v>
      </c>
      <c r="G24" s="37">
        <v>0</v>
      </c>
      <c r="H24" s="37">
        <v>0</v>
      </c>
      <c r="I24" s="37">
        <f t="shared" si="0"/>
        <v>0</v>
      </c>
    </row>
    <row r="25" spans="1:9" x14ac:dyDescent="0.25">
      <c r="A25" s="18" t="s">
        <v>0</v>
      </c>
      <c r="B25" s="37">
        <f t="shared" ref="B25:H25" si="2">SUM(B21:B24)</f>
        <v>0</v>
      </c>
      <c r="C25" s="37">
        <f t="shared" si="2"/>
        <v>0</v>
      </c>
      <c r="D25" s="37">
        <f t="shared" si="2"/>
        <v>77000</v>
      </c>
      <c r="E25" s="37">
        <f t="shared" si="2"/>
        <v>0</v>
      </c>
      <c r="F25" s="37">
        <f t="shared" si="2"/>
        <v>0</v>
      </c>
      <c r="G25" s="37">
        <f t="shared" si="2"/>
        <v>0</v>
      </c>
      <c r="H25" s="37">
        <f t="shared" si="2"/>
        <v>0</v>
      </c>
      <c r="I25" s="37">
        <f t="shared" si="0"/>
        <v>77000</v>
      </c>
    </row>
  </sheetData>
  <mergeCells count="1">
    <mergeCell ref="A9:I13"/>
  </mergeCells>
  <pageMargins left="0.7" right="0.7" top="0.75" bottom="0.75" header="0.3" footer="0.3"/>
  <pageSetup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F6F8-E99B-4650-89E1-8DD263CE43C5}">
  <dimension ref="A1:I25"/>
  <sheetViews>
    <sheetView workbookViewId="0">
      <selection activeCell="A14" sqref="A14:XFD14"/>
    </sheetView>
  </sheetViews>
  <sheetFormatPr defaultRowHeight="15" x14ac:dyDescent="0.25"/>
  <cols>
    <col min="1" max="1" width="27.42578125" customWidth="1"/>
    <col min="2" max="9" width="11.2851562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212</v>
      </c>
      <c r="B3" s="3"/>
      <c r="C3" s="3"/>
      <c r="D3" s="3"/>
      <c r="E3" s="3"/>
      <c r="F3" s="14"/>
      <c r="G3" s="14"/>
      <c r="H3" s="14"/>
      <c r="I3" s="14"/>
    </row>
    <row r="4" spans="1:9" x14ac:dyDescent="0.25">
      <c r="A4" s="3" t="s">
        <v>213</v>
      </c>
      <c r="B4" s="3"/>
      <c r="C4" s="3"/>
      <c r="D4" s="3"/>
      <c r="E4" s="3"/>
      <c r="F4" s="14"/>
      <c r="G4" s="14"/>
      <c r="H4" s="14"/>
      <c r="I4" s="14"/>
    </row>
    <row r="5" spans="1:9" x14ac:dyDescent="0.25">
      <c r="A5" s="3" t="s">
        <v>214</v>
      </c>
      <c r="B5" s="3"/>
      <c r="C5" s="3"/>
      <c r="D5" s="3"/>
      <c r="E5" s="3"/>
      <c r="F5" s="14"/>
      <c r="G5" s="14"/>
      <c r="H5" s="14"/>
      <c r="I5" s="14"/>
    </row>
    <row r="6" spans="1:9" x14ac:dyDescent="0.25">
      <c r="A6" s="3" t="s">
        <v>215</v>
      </c>
      <c r="B6" s="3"/>
      <c r="C6" s="3"/>
      <c r="D6" s="3"/>
      <c r="E6" s="3"/>
      <c r="F6" s="14"/>
      <c r="G6" s="14"/>
      <c r="H6" s="14"/>
      <c r="I6" s="14"/>
    </row>
    <row r="7" spans="1:9" x14ac:dyDescent="0.25">
      <c r="A7" s="3" t="s">
        <v>98</v>
      </c>
      <c r="B7" s="3"/>
      <c r="C7" s="3"/>
      <c r="D7" s="3"/>
      <c r="E7" s="3"/>
      <c r="F7" s="14"/>
      <c r="G7" s="14"/>
      <c r="H7" s="14"/>
      <c r="I7" s="14"/>
    </row>
    <row r="8" spans="1:9" x14ac:dyDescent="0.25">
      <c r="A8" s="6" t="s">
        <v>4</v>
      </c>
      <c r="B8" s="5"/>
      <c r="C8" s="3"/>
      <c r="D8" s="3"/>
      <c r="E8" s="3"/>
      <c r="F8" s="14"/>
      <c r="G8" s="14"/>
      <c r="H8" s="14"/>
      <c r="I8" s="14"/>
    </row>
    <row r="9" spans="1:9" x14ac:dyDescent="0.25">
      <c r="A9" s="74" t="s">
        <v>216</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51" x14ac:dyDescent="0.25">
      <c r="A14" s="20" t="s">
        <v>3</v>
      </c>
      <c r="B14" s="21" t="s">
        <v>1</v>
      </c>
      <c r="C14" s="21" t="s">
        <v>9</v>
      </c>
      <c r="D14" s="21" t="s">
        <v>10</v>
      </c>
      <c r="E14" s="21" t="s">
        <v>11</v>
      </c>
      <c r="F14" s="21" t="s">
        <v>12</v>
      </c>
      <c r="G14" s="21" t="s">
        <v>49</v>
      </c>
      <c r="H14" s="22" t="s">
        <v>50</v>
      </c>
      <c r="I14" s="22" t="s">
        <v>2</v>
      </c>
    </row>
    <row r="15" spans="1:9" x14ac:dyDescent="0.25">
      <c r="A15" s="71" t="s">
        <v>18</v>
      </c>
      <c r="B15" s="71">
        <v>0</v>
      </c>
      <c r="C15" s="71">
        <v>24997</v>
      </c>
      <c r="D15" s="71">
        <v>215000</v>
      </c>
      <c r="E15" s="71">
        <v>0</v>
      </c>
      <c r="F15" s="71">
        <v>0</v>
      </c>
      <c r="G15" s="71">
        <v>0</v>
      </c>
      <c r="H15" s="71">
        <v>0</v>
      </c>
      <c r="I15" s="71">
        <f t="shared" ref="I15:I25" si="0">SUM(B15:H15)</f>
        <v>239997</v>
      </c>
    </row>
    <row r="16" spans="1:9" x14ac:dyDescent="0.25">
      <c r="A16" s="71" t="s">
        <v>19</v>
      </c>
      <c r="B16" s="71">
        <v>0</v>
      </c>
      <c r="C16" s="71">
        <v>0</v>
      </c>
      <c r="D16" s="71">
        <v>0</v>
      </c>
      <c r="E16" s="71">
        <v>0</v>
      </c>
      <c r="F16" s="71">
        <v>0</v>
      </c>
      <c r="G16" s="71">
        <v>0</v>
      </c>
      <c r="H16" s="71">
        <v>0</v>
      </c>
      <c r="I16" s="71">
        <f t="shared" si="0"/>
        <v>0</v>
      </c>
    </row>
    <row r="17" spans="1:9" x14ac:dyDescent="0.25">
      <c r="A17" s="71" t="s">
        <v>20</v>
      </c>
      <c r="B17" s="71">
        <v>0</v>
      </c>
      <c r="C17" s="71">
        <v>0</v>
      </c>
      <c r="D17" s="71">
        <v>0</v>
      </c>
      <c r="E17" s="71">
        <v>0</v>
      </c>
      <c r="F17" s="71">
        <v>0</v>
      </c>
      <c r="G17" s="71">
        <v>0</v>
      </c>
      <c r="H17" s="71">
        <v>0</v>
      </c>
      <c r="I17" s="71">
        <f t="shared" si="0"/>
        <v>0</v>
      </c>
    </row>
    <row r="18" spans="1:9" x14ac:dyDescent="0.25">
      <c r="A18" s="71" t="s">
        <v>21</v>
      </c>
      <c r="B18" s="71">
        <v>0</v>
      </c>
      <c r="C18" s="71">
        <v>0</v>
      </c>
      <c r="D18" s="71">
        <v>0</v>
      </c>
      <c r="E18" s="71">
        <v>0</v>
      </c>
      <c r="F18" s="71">
        <v>0</v>
      </c>
      <c r="G18" s="71">
        <v>0</v>
      </c>
      <c r="H18" s="71">
        <v>0</v>
      </c>
      <c r="I18" s="71">
        <f t="shared" si="0"/>
        <v>0</v>
      </c>
    </row>
    <row r="19" spans="1:9" x14ac:dyDescent="0.25">
      <c r="A19" s="71" t="s">
        <v>32</v>
      </c>
      <c r="B19" s="71">
        <v>0</v>
      </c>
      <c r="C19" s="71">
        <v>0</v>
      </c>
      <c r="D19" s="71">
        <v>0</v>
      </c>
      <c r="E19" s="71">
        <v>0</v>
      </c>
      <c r="F19" s="71">
        <v>0</v>
      </c>
      <c r="G19" s="71">
        <v>0</v>
      </c>
      <c r="H19" s="71">
        <v>0</v>
      </c>
      <c r="I19" s="71">
        <f t="shared" si="0"/>
        <v>0</v>
      </c>
    </row>
    <row r="20" spans="1:9" x14ac:dyDescent="0.25">
      <c r="A20" s="18" t="s">
        <v>2</v>
      </c>
      <c r="B20" s="71">
        <f>SUBTOTAL(109,B15:B19)</f>
        <v>0</v>
      </c>
      <c r="C20" s="71">
        <v>0</v>
      </c>
      <c r="D20" s="71">
        <f t="shared" ref="D20:H20" si="1">SUM(D15:D19)</f>
        <v>215000</v>
      </c>
      <c r="E20" s="71">
        <f t="shared" si="1"/>
        <v>0</v>
      </c>
      <c r="F20" s="71">
        <f t="shared" si="1"/>
        <v>0</v>
      </c>
      <c r="G20" s="71">
        <f t="shared" si="1"/>
        <v>0</v>
      </c>
      <c r="H20" s="71">
        <f t="shared" si="1"/>
        <v>0</v>
      </c>
      <c r="I20" s="71">
        <f t="shared" si="0"/>
        <v>215000</v>
      </c>
    </row>
    <row r="21" spans="1:9" x14ac:dyDescent="0.25">
      <c r="A21" s="71" t="s">
        <v>8</v>
      </c>
      <c r="B21" s="71">
        <v>0</v>
      </c>
      <c r="C21" s="71">
        <v>0</v>
      </c>
      <c r="D21" s="71">
        <v>0</v>
      </c>
      <c r="E21" s="71">
        <v>0</v>
      </c>
      <c r="F21" s="71">
        <v>0</v>
      </c>
      <c r="G21" s="71">
        <v>0</v>
      </c>
      <c r="H21" s="71">
        <v>0</v>
      </c>
      <c r="I21" s="71">
        <f t="shared" si="0"/>
        <v>0</v>
      </c>
    </row>
    <row r="22" spans="1:9" x14ac:dyDescent="0.25">
      <c r="A22" s="71" t="s">
        <v>5</v>
      </c>
      <c r="B22" s="71">
        <v>0</v>
      </c>
      <c r="C22" s="71">
        <v>24997</v>
      </c>
      <c r="D22" s="71">
        <v>726.5</v>
      </c>
      <c r="E22" s="71">
        <v>0</v>
      </c>
      <c r="F22" s="71">
        <v>0</v>
      </c>
      <c r="G22" s="71">
        <v>0</v>
      </c>
      <c r="H22" s="71">
        <v>0</v>
      </c>
      <c r="I22" s="71">
        <f t="shared" si="0"/>
        <v>25723.5</v>
      </c>
    </row>
    <row r="23" spans="1:9" x14ac:dyDescent="0.25">
      <c r="A23" s="71" t="s">
        <v>6</v>
      </c>
      <c r="B23" s="71">
        <v>0</v>
      </c>
      <c r="C23" s="71">
        <v>0</v>
      </c>
      <c r="D23" s="71">
        <f>199273+15000</f>
        <v>214273</v>
      </c>
      <c r="E23" s="71">
        <v>0</v>
      </c>
      <c r="F23" s="71">
        <v>0</v>
      </c>
      <c r="G23" s="71">
        <v>0</v>
      </c>
      <c r="H23" s="71">
        <v>0</v>
      </c>
      <c r="I23" s="71">
        <f t="shared" si="0"/>
        <v>214273</v>
      </c>
    </row>
    <row r="24" spans="1:9" x14ac:dyDescent="0.25">
      <c r="A24" s="71" t="s">
        <v>7</v>
      </c>
      <c r="B24" s="71">
        <v>0</v>
      </c>
      <c r="C24" s="71">
        <v>0</v>
      </c>
      <c r="D24" s="71">
        <v>0</v>
      </c>
      <c r="E24" s="71">
        <v>0</v>
      </c>
      <c r="F24" s="71">
        <v>0</v>
      </c>
      <c r="G24" s="71">
        <v>0</v>
      </c>
      <c r="H24" s="71">
        <v>0</v>
      </c>
      <c r="I24" s="71">
        <f t="shared" si="0"/>
        <v>0</v>
      </c>
    </row>
    <row r="25" spans="1:9" x14ac:dyDescent="0.25">
      <c r="A25" s="18" t="s">
        <v>0</v>
      </c>
      <c r="B25" s="71">
        <f t="shared" ref="B25:H25" si="2">SUM(B21:B24)</f>
        <v>0</v>
      </c>
      <c r="C25" s="71">
        <f t="shared" si="2"/>
        <v>24997</v>
      </c>
      <c r="D25" s="71">
        <f t="shared" si="2"/>
        <v>214999.5</v>
      </c>
      <c r="E25" s="71">
        <f t="shared" si="2"/>
        <v>0</v>
      </c>
      <c r="F25" s="71">
        <f t="shared" si="2"/>
        <v>0</v>
      </c>
      <c r="G25" s="71">
        <f t="shared" si="2"/>
        <v>0</v>
      </c>
      <c r="H25" s="71">
        <f t="shared" si="2"/>
        <v>0</v>
      </c>
      <c r="I25" s="71">
        <f t="shared" si="0"/>
        <v>239996.5</v>
      </c>
    </row>
  </sheetData>
  <mergeCells count="1">
    <mergeCell ref="A9:I13"/>
  </mergeCells>
  <pageMargins left="0.7" right="0.7" top="0.75" bottom="0.75" header="0.3" footer="0.3"/>
  <pageSetup orientation="landscape" verticalDpi="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1FFCB-0E7E-4C79-A02D-3A2E6EF177B2}">
  <dimension ref="A1:I25"/>
  <sheetViews>
    <sheetView view="pageBreakPreview" zoomScale="90" zoomScaleNormal="100" zoomScaleSheetLayoutView="90" workbookViewId="0">
      <selection activeCell="A14" sqref="A14:XFD14"/>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86</v>
      </c>
      <c r="B3" s="3"/>
      <c r="C3" s="3"/>
      <c r="D3" s="3"/>
      <c r="E3" s="3"/>
      <c r="F3" s="14"/>
      <c r="G3" s="14"/>
      <c r="H3" s="14"/>
      <c r="I3" s="14"/>
    </row>
    <row r="4" spans="1:9" x14ac:dyDescent="0.25">
      <c r="A4" s="3" t="s">
        <v>87</v>
      </c>
      <c r="B4" s="3"/>
      <c r="C4" s="3"/>
      <c r="D4" s="3"/>
      <c r="E4" s="3"/>
      <c r="F4" s="14"/>
      <c r="G4" s="14"/>
      <c r="H4" s="14"/>
      <c r="I4" s="14"/>
    </row>
    <row r="5" spans="1:9" x14ac:dyDescent="0.25">
      <c r="A5" s="3" t="s">
        <v>88</v>
      </c>
      <c r="B5" s="3"/>
      <c r="C5" s="3"/>
      <c r="D5" s="3"/>
      <c r="E5" s="3"/>
      <c r="F5" s="14"/>
      <c r="G5" s="14"/>
      <c r="H5" s="14"/>
      <c r="I5" s="14"/>
    </row>
    <row r="6" spans="1:9" x14ac:dyDescent="0.25">
      <c r="A6" s="3" t="s">
        <v>89</v>
      </c>
      <c r="B6" s="3"/>
      <c r="C6" s="3"/>
      <c r="D6" s="3"/>
      <c r="E6" s="3"/>
      <c r="F6" s="14"/>
      <c r="G6" s="14"/>
      <c r="H6" s="14"/>
      <c r="I6" s="14"/>
    </row>
    <row r="7" spans="1:9" x14ac:dyDescent="0.25">
      <c r="A7" s="3" t="s">
        <v>98</v>
      </c>
      <c r="B7" s="3"/>
      <c r="C7" s="3"/>
      <c r="D7" s="3"/>
      <c r="E7" s="3"/>
      <c r="F7" s="14"/>
      <c r="G7" s="14"/>
      <c r="H7" s="14"/>
      <c r="I7" s="14"/>
    </row>
    <row r="8" spans="1:9" x14ac:dyDescent="0.25">
      <c r="A8" s="6" t="s">
        <v>4</v>
      </c>
      <c r="B8" s="5"/>
      <c r="C8" s="3"/>
      <c r="D8" s="3"/>
      <c r="E8" s="3"/>
      <c r="F8" s="14"/>
      <c r="G8" s="14"/>
      <c r="H8" s="14"/>
      <c r="I8" s="14"/>
    </row>
    <row r="9" spans="1:9" x14ac:dyDescent="0.25">
      <c r="A9" s="74" t="s">
        <v>110</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37" t="s">
        <v>18</v>
      </c>
      <c r="B15" s="37">
        <v>300000</v>
      </c>
      <c r="C15" s="37">
        <v>0</v>
      </c>
      <c r="D15" s="37">
        <v>0</v>
      </c>
      <c r="E15" s="37">
        <v>0</v>
      </c>
      <c r="F15" s="37">
        <v>0</v>
      </c>
      <c r="G15" s="37">
        <v>0</v>
      </c>
      <c r="H15" s="37">
        <v>0</v>
      </c>
      <c r="I15" s="37">
        <f t="shared" ref="I15:I25" si="0">SUM(B15:H15)</f>
        <v>300000</v>
      </c>
    </row>
    <row r="16" spans="1:9" x14ac:dyDescent="0.25">
      <c r="A16" s="37" t="s">
        <v>19</v>
      </c>
      <c r="B16" s="37">
        <v>0</v>
      </c>
      <c r="C16" s="37">
        <v>0</v>
      </c>
      <c r="D16" s="37">
        <v>0</v>
      </c>
      <c r="E16" s="37">
        <v>0</v>
      </c>
      <c r="F16" s="37">
        <v>0</v>
      </c>
      <c r="G16" s="37">
        <v>0</v>
      </c>
      <c r="H16" s="37">
        <v>0</v>
      </c>
      <c r="I16" s="37">
        <f t="shared" si="0"/>
        <v>0</v>
      </c>
    </row>
    <row r="17" spans="1:9" x14ac:dyDescent="0.25">
      <c r="A17" s="37" t="s">
        <v>20</v>
      </c>
      <c r="B17" s="37">
        <v>0</v>
      </c>
      <c r="C17" s="37">
        <v>0</v>
      </c>
      <c r="D17" s="37">
        <v>0</v>
      </c>
      <c r="E17" s="37">
        <v>0</v>
      </c>
      <c r="F17" s="37">
        <v>0</v>
      </c>
      <c r="G17" s="37">
        <v>0</v>
      </c>
      <c r="H17" s="37">
        <v>0</v>
      </c>
      <c r="I17" s="37">
        <f t="shared" si="0"/>
        <v>0</v>
      </c>
    </row>
    <row r="18" spans="1:9" x14ac:dyDescent="0.25">
      <c r="A18" s="37" t="s">
        <v>21</v>
      </c>
      <c r="B18" s="37"/>
      <c r="C18" s="37">
        <v>0</v>
      </c>
      <c r="D18" s="37"/>
      <c r="E18" s="37">
        <v>0</v>
      </c>
      <c r="F18" s="37">
        <v>0</v>
      </c>
      <c r="G18" s="37">
        <v>0</v>
      </c>
      <c r="H18" s="37">
        <v>0</v>
      </c>
      <c r="I18" s="37">
        <f t="shared" si="0"/>
        <v>0</v>
      </c>
    </row>
    <row r="19" spans="1:9" x14ac:dyDescent="0.25">
      <c r="A19" s="37" t="s">
        <v>32</v>
      </c>
      <c r="B19" s="37"/>
      <c r="C19" s="37">
        <v>0</v>
      </c>
      <c r="D19" s="37"/>
      <c r="E19" s="37">
        <v>0</v>
      </c>
      <c r="F19" s="37">
        <v>0</v>
      </c>
      <c r="G19" s="37">
        <v>0</v>
      </c>
      <c r="H19" s="37">
        <v>0</v>
      </c>
      <c r="I19" s="37">
        <f t="shared" si="0"/>
        <v>0</v>
      </c>
    </row>
    <row r="20" spans="1:9" x14ac:dyDescent="0.25">
      <c r="A20" s="18" t="s">
        <v>2</v>
      </c>
      <c r="B20" s="37">
        <f t="shared" ref="B20:H20" si="1">SUM(B15:B19)</f>
        <v>300000</v>
      </c>
      <c r="C20" s="37">
        <f t="shared" si="1"/>
        <v>0</v>
      </c>
      <c r="D20" s="37">
        <f t="shared" si="1"/>
        <v>0</v>
      </c>
      <c r="E20" s="37">
        <f t="shared" si="1"/>
        <v>0</v>
      </c>
      <c r="F20" s="37">
        <f t="shared" si="1"/>
        <v>0</v>
      </c>
      <c r="G20" s="37">
        <f t="shared" si="1"/>
        <v>0</v>
      </c>
      <c r="H20" s="37">
        <f t="shared" si="1"/>
        <v>0</v>
      </c>
      <c r="I20" s="37">
        <f t="shared" si="0"/>
        <v>300000</v>
      </c>
    </row>
    <row r="21" spans="1:9" x14ac:dyDescent="0.25">
      <c r="A21" s="37" t="s">
        <v>8</v>
      </c>
      <c r="B21" s="37">
        <v>0</v>
      </c>
      <c r="C21" s="37">
        <v>0</v>
      </c>
      <c r="D21" s="37">
        <v>0</v>
      </c>
      <c r="E21" s="37">
        <v>0</v>
      </c>
      <c r="F21" s="37">
        <v>0</v>
      </c>
      <c r="G21" s="37">
        <v>0</v>
      </c>
      <c r="H21" s="37">
        <v>0</v>
      </c>
      <c r="I21" s="37">
        <f t="shared" si="0"/>
        <v>0</v>
      </c>
    </row>
    <row r="22" spans="1:9" x14ac:dyDescent="0.25">
      <c r="A22" s="37" t="s">
        <v>5</v>
      </c>
      <c r="B22" s="37">
        <v>0</v>
      </c>
      <c r="C22" s="37">
        <v>20000</v>
      </c>
      <c r="D22" s="37"/>
      <c r="E22" s="37">
        <v>0</v>
      </c>
      <c r="F22" s="37">
        <v>0</v>
      </c>
      <c r="G22" s="37">
        <v>0</v>
      </c>
      <c r="H22" s="37">
        <v>0</v>
      </c>
      <c r="I22" s="37">
        <f t="shared" si="0"/>
        <v>20000</v>
      </c>
    </row>
    <row r="23" spans="1:9" x14ac:dyDescent="0.25">
      <c r="A23" s="37" t="s">
        <v>6</v>
      </c>
      <c r="B23" s="37">
        <v>0</v>
      </c>
      <c r="C23" s="37">
        <v>0</v>
      </c>
      <c r="D23" s="37">
        <v>280000</v>
      </c>
      <c r="E23" s="37">
        <v>0</v>
      </c>
      <c r="F23" s="37">
        <v>0</v>
      </c>
      <c r="G23" s="37">
        <v>0</v>
      </c>
      <c r="H23" s="37">
        <v>0</v>
      </c>
      <c r="I23" s="37">
        <f t="shared" si="0"/>
        <v>280000</v>
      </c>
    </row>
    <row r="24" spans="1:9" x14ac:dyDescent="0.25">
      <c r="A24" s="37" t="s">
        <v>7</v>
      </c>
      <c r="B24" s="37">
        <v>0</v>
      </c>
      <c r="C24" s="37">
        <v>0</v>
      </c>
      <c r="D24" s="37">
        <v>0</v>
      </c>
      <c r="E24" s="37">
        <v>0</v>
      </c>
      <c r="F24" s="37">
        <v>0</v>
      </c>
      <c r="G24" s="37">
        <v>0</v>
      </c>
      <c r="H24" s="37">
        <v>0</v>
      </c>
      <c r="I24" s="37">
        <f t="shared" si="0"/>
        <v>0</v>
      </c>
    </row>
    <row r="25" spans="1:9" x14ac:dyDescent="0.25">
      <c r="A25" s="18" t="s">
        <v>0</v>
      </c>
      <c r="B25" s="37">
        <f t="shared" ref="B25:H25" si="2">SUM(B21:B24)</f>
        <v>0</v>
      </c>
      <c r="C25" s="37">
        <f t="shared" si="2"/>
        <v>20000</v>
      </c>
      <c r="D25" s="37">
        <f t="shared" si="2"/>
        <v>280000</v>
      </c>
      <c r="E25" s="37">
        <f t="shared" si="2"/>
        <v>0</v>
      </c>
      <c r="F25" s="37">
        <f t="shared" si="2"/>
        <v>0</v>
      </c>
      <c r="G25" s="37">
        <f t="shared" si="2"/>
        <v>0</v>
      </c>
      <c r="H25" s="37">
        <f t="shared" si="2"/>
        <v>0</v>
      </c>
      <c r="I25" s="37">
        <f t="shared" si="0"/>
        <v>300000</v>
      </c>
    </row>
  </sheetData>
  <mergeCells count="1">
    <mergeCell ref="A9:I13"/>
  </mergeCells>
  <pageMargins left="0.7" right="0.7" top="0.75" bottom="0.75" header="0.3" footer="0.3"/>
  <pageSetup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C7962-ED75-434A-B1A9-8EBF61D46159}">
  <dimension ref="A1:I25"/>
  <sheetViews>
    <sheetView view="pageBreakPreview" zoomScaleNormal="100" zoomScaleSheetLayoutView="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189</v>
      </c>
      <c r="B3" s="3"/>
      <c r="C3" s="3"/>
      <c r="D3" s="3"/>
      <c r="E3" s="3"/>
      <c r="F3" s="14"/>
      <c r="G3" s="14"/>
      <c r="H3" s="14"/>
      <c r="I3" s="14"/>
    </row>
    <row r="4" spans="1:9" x14ac:dyDescent="0.25">
      <c r="A4" s="3" t="s">
        <v>90</v>
      </c>
      <c r="B4" s="3"/>
      <c r="C4" s="3"/>
      <c r="D4" s="38"/>
      <c r="E4" s="3"/>
      <c r="F4" s="14"/>
      <c r="G4" s="14"/>
      <c r="H4" s="14"/>
      <c r="I4" s="14"/>
    </row>
    <row r="5" spans="1:9" x14ac:dyDescent="0.25">
      <c r="A5" s="3" t="s">
        <v>88</v>
      </c>
      <c r="B5" s="3"/>
      <c r="C5" s="3"/>
      <c r="D5" s="3"/>
      <c r="E5" s="3"/>
      <c r="F5" s="14"/>
      <c r="G5" s="14"/>
      <c r="H5" s="14"/>
      <c r="I5" s="14"/>
    </row>
    <row r="6" spans="1:9" x14ac:dyDescent="0.25">
      <c r="A6" s="3" t="s">
        <v>91</v>
      </c>
      <c r="B6" s="3"/>
      <c r="C6" s="3"/>
      <c r="D6" s="3"/>
      <c r="E6" s="3"/>
      <c r="F6" s="14"/>
      <c r="G6" s="14"/>
      <c r="H6" s="14"/>
      <c r="I6" s="14"/>
    </row>
    <row r="7" spans="1:9" x14ac:dyDescent="0.25">
      <c r="A7" s="3" t="s">
        <v>98</v>
      </c>
      <c r="B7" s="3"/>
      <c r="C7" s="3"/>
      <c r="D7" s="3"/>
      <c r="E7" s="3"/>
      <c r="F7" s="14"/>
      <c r="G7" s="14"/>
      <c r="H7" s="14"/>
      <c r="I7" s="14"/>
    </row>
    <row r="8" spans="1:9" x14ac:dyDescent="0.25">
      <c r="A8" s="6" t="s">
        <v>4</v>
      </c>
      <c r="B8" s="5"/>
      <c r="C8" s="3"/>
      <c r="D8" s="3"/>
      <c r="E8" s="3"/>
      <c r="F8" s="14"/>
      <c r="G8" s="14"/>
      <c r="H8" s="14"/>
      <c r="I8" s="14"/>
    </row>
    <row r="9" spans="1:9" x14ac:dyDescent="0.25">
      <c r="A9" s="74" t="s">
        <v>109</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37" t="s">
        <v>18</v>
      </c>
      <c r="B15" s="37">
        <v>400000</v>
      </c>
      <c r="C15" s="37">
        <v>0</v>
      </c>
      <c r="D15" s="37">
        <v>0</v>
      </c>
      <c r="E15" s="37">
        <v>0</v>
      </c>
      <c r="F15" s="37">
        <v>0</v>
      </c>
      <c r="G15" s="37">
        <v>0</v>
      </c>
      <c r="H15" s="37">
        <v>0</v>
      </c>
      <c r="I15" s="37">
        <f t="shared" ref="I15:I25" si="0">SUM(B15:H15)</f>
        <v>400000</v>
      </c>
    </row>
    <row r="16" spans="1:9" x14ac:dyDescent="0.25">
      <c r="A16" s="37" t="s">
        <v>19</v>
      </c>
      <c r="B16" s="37">
        <v>0</v>
      </c>
      <c r="C16" s="37">
        <v>0</v>
      </c>
      <c r="D16" s="37">
        <v>0</v>
      </c>
      <c r="E16" s="37">
        <v>0</v>
      </c>
      <c r="F16" s="37">
        <v>0</v>
      </c>
      <c r="G16" s="37">
        <v>0</v>
      </c>
      <c r="H16" s="37">
        <v>0</v>
      </c>
      <c r="I16" s="37">
        <f t="shared" si="0"/>
        <v>0</v>
      </c>
    </row>
    <row r="17" spans="1:9" x14ac:dyDescent="0.25">
      <c r="A17" s="37" t="s">
        <v>20</v>
      </c>
      <c r="B17" s="37">
        <v>0</v>
      </c>
      <c r="C17" s="37">
        <v>0</v>
      </c>
      <c r="D17" s="37">
        <v>0</v>
      </c>
      <c r="E17" s="37">
        <v>0</v>
      </c>
      <c r="F17" s="37">
        <v>0</v>
      </c>
      <c r="G17" s="37">
        <v>0</v>
      </c>
      <c r="H17" s="37">
        <v>0</v>
      </c>
      <c r="I17" s="37">
        <f t="shared" si="0"/>
        <v>0</v>
      </c>
    </row>
    <row r="18" spans="1:9" x14ac:dyDescent="0.25">
      <c r="A18" s="37" t="s">
        <v>21</v>
      </c>
      <c r="B18" s="37"/>
      <c r="C18" s="37">
        <v>0</v>
      </c>
      <c r="D18" s="37"/>
      <c r="E18" s="37">
        <v>0</v>
      </c>
      <c r="F18" s="37">
        <v>0</v>
      </c>
      <c r="G18" s="37">
        <v>0</v>
      </c>
      <c r="H18" s="37">
        <v>0</v>
      </c>
      <c r="I18" s="37">
        <f t="shared" si="0"/>
        <v>0</v>
      </c>
    </row>
    <row r="19" spans="1:9" x14ac:dyDescent="0.25">
      <c r="A19" s="37" t="s">
        <v>32</v>
      </c>
      <c r="B19" s="37"/>
      <c r="C19" s="37">
        <v>0</v>
      </c>
      <c r="D19" s="37"/>
      <c r="E19" s="37">
        <v>0</v>
      </c>
      <c r="F19" s="37">
        <v>0</v>
      </c>
      <c r="G19" s="37">
        <v>0</v>
      </c>
      <c r="H19" s="37">
        <v>0</v>
      </c>
      <c r="I19" s="37">
        <f t="shared" si="0"/>
        <v>0</v>
      </c>
    </row>
    <row r="20" spans="1:9" x14ac:dyDescent="0.25">
      <c r="A20" s="18" t="s">
        <v>2</v>
      </c>
      <c r="B20" s="37">
        <f t="shared" ref="B20:H20" si="1">SUM(B15:B19)</f>
        <v>400000</v>
      </c>
      <c r="C20" s="37">
        <f t="shared" si="1"/>
        <v>0</v>
      </c>
      <c r="D20" s="37">
        <f t="shared" si="1"/>
        <v>0</v>
      </c>
      <c r="E20" s="37">
        <f t="shared" si="1"/>
        <v>0</v>
      </c>
      <c r="F20" s="37">
        <f t="shared" si="1"/>
        <v>0</v>
      </c>
      <c r="G20" s="37">
        <f t="shared" si="1"/>
        <v>0</v>
      </c>
      <c r="H20" s="37">
        <f t="shared" si="1"/>
        <v>0</v>
      </c>
      <c r="I20" s="37">
        <f t="shared" si="0"/>
        <v>400000</v>
      </c>
    </row>
    <row r="21" spans="1:9" x14ac:dyDescent="0.25">
      <c r="A21" s="37" t="s">
        <v>8</v>
      </c>
      <c r="B21" s="37">
        <v>0</v>
      </c>
      <c r="C21" s="37">
        <v>0</v>
      </c>
      <c r="D21" s="37">
        <v>0</v>
      </c>
      <c r="E21" s="37">
        <v>0</v>
      </c>
      <c r="F21" s="37">
        <v>0</v>
      </c>
      <c r="G21" s="37">
        <v>0</v>
      </c>
      <c r="H21" s="37">
        <v>0</v>
      </c>
      <c r="I21" s="37">
        <f t="shared" si="0"/>
        <v>0</v>
      </c>
    </row>
    <row r="22" spans="1:9" x14ac:dyDescent="0.25">
      <c r="A22" s="37" t="s">
        <v>5</v>
      </c>
      <c r="B22" s="37">
        <v>0</v>
      </c>
      <c r="C22" s="37">
        <v>30000</v>
      </c>
      <c r="D22" s="37"/>
      <c r="E22" s="37">
        <v>0</v>
      </c>
      <c r="F22" s="37">
        <v>0</v>
      </c>
      <c r="G22" s="37">
        <v>0</v>
      </c>
      <c r="H22" s="37">
        <v>0</v>
      </c>
      <c r="I22" s="37">
        <f t="shared" si="0"/>
        <v>30000</v>
      </c>
    </row>
    <row r="23" spans="1:9" x14ac:dyDescent="0.25">
      <c r="A23" s="37" t="s">
        <v>6</v>
      </c>
      <c r="B23" s="37">
        <v>0</v>
      </c>
      <c r="C23" s="37">
        <v>0</v>
      </c>
      <c r="D23" s="37">
        <v>370000</v>
      </c>
      <c r="E23" s="37">
        <v>0</v>
      </c>
      <c r="F23" s="37">
        <v>0</v>
      </c>
      <c r="G23" s="37">
        <v>0</v>
      </c>
      <c r="H23" s="37">
        <v>0</v>
      </c>
      <c r="I23" s="37">
        <f t="shared" si="0"/>
        <v>370000</v>
      </c>
    </row>
    <row r="24" spans="1:9" x14ac:dyDescent="0.25">
      <c r="A24" s="37" t="s">
        <v>7</v>
      </c>
      <c r="B24" s="37">
        <v>0</v>
      </c>
      <c r="C24" s="37">
        <v>0</v>
      </c>
      <c r="D24" s="37">
        <v>0</v>
      </c>
      <c r="E24" s="37">
        <v>0</v>
      </c>
      <c r="F24" s="37">
        <v>0</v>
      </c>
      <c r="G24" s="37">
        <v>0</v>
      </c>
      <c r="H24" s="37">
        <v>0</v>
      </c>
      <c r="I24" s="37">
        <f t="shared" si="0"/>
        <v>0</v>
      </c>
    </row>
    <row r="25" spans="1:9" x14ac:dyDescent="0.25">
      <c r="A25" s="18" t="s">
        <v>0</v>
      </c>
      <c r="B25" s="37">
        <f t="shared" ref="B25:H25" si="2">SUM(B21:B24)</f>
        <v>0</v>
      </c>
      <c r="C25" s="37">
        <f t="shared" si="2"/>
        <v>30000</v>
      </c>
      <c r="D25" s="37">
        <f t="shared" si="2"/>
        <v>370000</v>
      </c>
      <c r="E25" s="37">
        <f t="shared" si="2"/>
        <v>0</v>
      </c>
      <c r="F25" s="37">
        <f t="shared" si="2"/>
        <v>0</v>
      </c>
      <c r="G25" s="37">
        <f t="shared" si="2"/>
        <v>0</v>
      </c>
      <c r="H25" s="37">
        <f t="shared" si="2"/>
        <v>0</v>
      </c>
      <c r="I25" s="37">
        <f t="shared" si="0"/>
        <v>400000</v>
      </c>
    </row>
  </sheetData>
  <mergeCells count="1">
    <mergeCell ref="A9:I13"/>
  </mergeCells>
  <pageMargins left="0.7" right="0.7" top="0.75" bottom="0.75" header="0.3" footer="0.3"/>
  <pageSetup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26"/>
  <sheetViews>
    <sheetView view="pageBreakPreview" zoomScaleNormal="100" zoomScaleSheetLayoutView="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19" ht="18.75" x14ac:dyDescent="0.25">
      <c r="A1" s="17" t="s">
        <v>13</v>
      </c>
      <c r="B1" s="13"/>
      <c r="C1" s="13"/>
      <c r="D1" s="13"/>
      <c r="E1" s="13"/>
      <c r="F1" s="13"/>
      <c r="G1" s="13"/>
      <c r="H1" s="13"/>
      <c r="I1" s="13"/>
    </row>
    <row r="2" spans="1:19" ht="15.75" x14ac:dyDescent="0.25">
      <c r="A2" s="17" t="s">
        <v>48</v>
      </c>
      <c r="B2" s="5"/>
      <c r="C2" s="5"/>
      <c r="D2" s="5"/>
      <c r="E2" s="5"/>
      <c r="F2" s="14"/>
      <c r="G2" s="14"/>
      <c r="H2" s="14"/>
      <c r="I2" s="14"/>
    </row>
    <row r="3" spans="1:19" ht="15.75" x14ac:dyDescent="0.25">
      <c r="A3" s="24" t="s">
        <v>61</v>
      </c>
      <c r="B3" s="3"/>
      <c r="C3" s="3"/>
      <c r="D3" s="3"/>
      <c r="E3" s="3"/>
      <c r="F3" s="14"/>
      <c r="G3" s="14"/>
      <c r="H3" s="14"/>
      <c r="I3" s="14"/>
    </row>
    <row r="4" spans="1:19" x14ac:dyDescent="0.25">
      <c r="A4" s="3" t="s">
        <v>130</v>
      </c>
      <c r="B4" s="3"/>
      <c r="C4" s="3"/>
      <c r="D4" s="3"/>
      <c r="E4" s="3"/>
      <c r="F4" s="14"/>
      <c r="G4" s="14"/>
      <c r="H4" s="14"/>
      <c r="I4" s="14"/>
    </row>
    <row r="5" spans="1:19" x14ac:dyDescent="0.25">
      <c r="A5" s="3" t="s">
        <v>59</v>
      </c>
      <c r="B5" s="3"/>
      <c r="C5" s="3"/>
      <c r="D5" s="3"/>
      <c r="E5" s="3"/>
      <c r="F5" s="14"/>
      <c r="G5" s="14"/>
      <c r="H5" s="14"/>
      <c r="I5" s="14"/>
    </row>
    <row r="6" spans="1:19" x14ac:dyDescent="0.25">
      <c r="A6" s="3" t="s">
        <v>40</v>
      </c>
      <c r="B6" s="3"/>
      <c r="C6" s="3"/>
      <c r="D6" s="3"/>
      <c r="E6" s="3"/>
      <c r="F6" s="14"/>
      <c r="G6" s="14"/>
      <c r="H6" s="14"/>
      <c r="I6" s="14"/>
    </row>
    <row r="7" spans="1:19" x14ac:dyDescent="0.25">
      <c r="A7" s="3" t="s">
        <v>96</v>
      </c>
      <c r="B7" s="3"/>
      <c r="C7" s="3"/>
      <c r="D7" s="3"/>
      <c r="E7" s="3"/>
      <c r="F7" s="14"/>
      <c r="G7" s="14"/>
      <c r="H7" s="14"/>
      <c r="I7" s="14"/>
    </row>
    <row r="8" spans="1:19" x14ac:dyDescent="0.25">
      <c r="A8" s="6" t="s">
        <v>4</v>
      </c>
      <c r="B8" s="5"/>
      <c r="C8" s="3"/>
      <c r="D8" s="3"/>
      <c r="E8" s="3"/>
      <c r="F8" s="14"/>
      <c r="G8" s="14"/>
      <c r="H8" s="14"/>
      <c r="I8" s="14"/>
    </row>
    <row r="9" spans="1:19" x14ac:dyDescent="0.25">
      <c r="A9" s="73" t="s">
        <v>41</v>
      </c>
      <c r="B9" s="73"/>
      <c r="C9" s="73"/>
      <c r="D9" s="73"/>
      <c r="E9" s="73"/>
      <c r="F9" s="73"/>
      <c r="G9" s="73"/>
      <c r="H9" s="73"/>
      <c r="I9" s="73"/>
      <c r="S9" s="31"/>
    </row>
    <row r="10" spans="1:19" x14ac:dyDescent="0.25">
      <c r="A10" s="73"/>
      <c r="B10" s="73"/>
      <c r="C10" s="73"/>
      <c r="D10" s="73"/>
      <c r="E10" s="73"/>
      <c r="F10" s="73"/>
      <c r="G10" s="73"/>
      <c r="H10" s="73"/>
      <c r="I10" s="73"/>
      <c r="S10" s="31"/>
    </row>
    <row r="11" spans="1:19" x14ac:dyDescent="0.25">
      <c r="A11" s="73"/>
      <c r="B11" s="73"/>
      <c r="C11" s="73"/>
      <c r="D11" s="73"/>
      <c r="E11" s="73"/>
      <c r="F11" s="73"/>
      <c r="G11" s="73"/>
      <c r="H11" s="73"/>
      <c r="I11" s="73"/>
      <c r="S11" s="31"/>
    </row>
    <row r="12" spans="1:19" x14ac:dyDescent="0.25">
      <c r="A12" s="73"/>
      <c r="B12" s="73"/>
      <c r="C12" s="73"/>
      <c r="D12" s="73"/>
      <c r="E12" s="73"/>
      <c r="F12" s="73"/>
      <c r="G12" s="73"/>
      <c r="H12" s="73"/>
      <c r="I12" s="73"/>
    </row>
    <row r="13" spans="1:19" x14ac:dyDescent="0.25">
      <c r="A13" s="73"/>
      <c r="B13" s="73"/>
      <c r="C13" s="73"/>
      <c r="D13" s="73"/>
      <c r="E13" s="73"/>
      <c r="F13" s="73"/>
      <c r="G13" s="73"/>
      <c r="H13" s="73"/>
      <c r="I13" s="73"/>
    </row>
    <row r="14" spans="1:19" ht="38.25" x14ac:dyDescent="0.25">
      <c r="A14" s="20" t="s">
        <v>3</v>
      </c>
      <c r="B14" s="21" t="s">
        <v>1</v>
      </c>
      <c r="C14" s="21" t="s">
        <v>9</v>
      </c>
      <c r="D14" s="21" t="s">
        <v>10</v>
      </c>
      <c r="E14" s="21" t="s">
        <v>11</v>
      </c>
      <c r="F14" s="21" t="s">
        <v>12</v>
      </c>
      <c r="G14" s="21" t="s">
        <v>49</v>
      </c>
      <c r="H14" s="22" t="s">
        <v>50</v>
      </c>
      <c r="I14" s="22" t="s">
        <v>2</v>
      </c>
    </row>
    <row r="15" spans="1:19" x14ac:dyDescent="0.25">
      <c r="A15" s="30" t="s">
        <v>24</v>
      </c>
      <c r="B15" s="30">
        <v>0</v>
      </c>
      <c r="C15" s="30">
        <v>0</v>
      </c>
      <c r="D15" s="30">
        <v>0</v>
      </c>
      <c r="E15" s="30">
        <v>0</v>
      </c>
      <c r="F15" s="30">
        <v>0</v>
      </c>
      <c r="G15" s="30">
        <v>0</v>
      </c>
      <c r="H15" s="30">
        <v>0</v>
      </c>
      <c r="I15" s="30">
        <f t="shared" ref="I15:I25" si="0">SUM(B15:H15)</f>
        <v>0</v>
      </c>
    </row>
    <row r="16" spans="1:19" x14ac:dyDescent="0.25">
      <c r="A16" s="30" t="s">
        <v>19</v>
      </c>
      <c r="B16" s="30">
        <v>0</v>
      </c>
      <c r="C16" s="30">
        <v>0</v>
      </c>
      <c r="D16" s="30">
        <v>0</v>
      </c>
      <c r="E16" s="30">
        <v>0</v>
      </c>
      <c r="F16" s="30">
        <v>0</v>
      </c>
      <c r="G16" s="30">
        <v>0</v>
      </c>
      <c r="H16" s="30">
        <v>0</v>
      </c>
      <c r="I16" s="30">
        <f t="shared" si="0"/>
        <v>0</v>
      </c>
    </row>
    <row r="17" spans="1:9" x14ac:dyDescent="0.25">
      <c r="A17" s="30" t="s">
        <v>20</v>
      </c>
      <c r="B17" s="43">
        <v>2731018</v>
      </c>
      <c r="C17" s="30">
        <v>0</v>
      </c>
      <c r="D17" s="30">
        <v>0</v>
      </c>
      <c r="E17" s="30">
        <v>0</v>
      </c>
      <c r="F17" s="30">
        <v>0</v>
      </c>
      <c r="G17" s="30">
        <v>0</v>
      </c>
      <c r="H17" s="30">
        <v>0</v>
      </c>
      <c r="I17" s="30">
        <f t="shared" si="0"/>
        <v>2731018</v>
      </c>
    </row>
    <row r="18" spans="1:9" x14ac:dyDescent="0.25">
      <c r="A18" s="30" t="s">
        <v>21</v>
      </c>
      <c r="B18" s="30">
        <v>0</v>
      </c>
      <c r="C18" s="30">
        <v>0</v>
      </c>
      <c r="D18" s="30">
        <v>0</v>
      </c>
      <c r="E18" s="30">
        <v>0</v>
      </c>
      <c r="F18" s="30">
        <v>0</v>
      </c>
      <c r="G18" s="30">
        <v>0</v>
      </c>
      <c r="H18" s="30">
        <v>0</v>
      </c>
      <c r="I18" s="30">
        <f t="shared" si="0"/>
        <v>0</v>
      </c>
    </row>
    <row r="19" spans="1:9" x14ac:dyDescent="0.25">
      <c r="A19" s="30" t="s">
        <v>32</v>
      </c>
      <c r="B19" s="30">
        <v>0</v>
      </c>
      <c r="C19" s="30">
        <v>0</v>
      </c>
      <c r="D19" s="30">
        <v>0</v>
      </c>
      <c r="E19" s="30">
        <v>0</v>
      </c>
      <c r="F19" s="30">
        <v>0</v>
      </c>
      <c r="G19" s="30">
        <v>0</v>
      </c>
      <c r="H19" s="30">
        <v>0</v>
      </c>
      <c r="I19" s="30">
        <f t="shared" si="0"/>
        <v>0</v>
      </c>
    </row>
    <row r="20" spans="1:9" x14ac:dyDescent="0.25">
      <c r="A20" s="18" t="s">
        <v>2</v>
      </c>
      <c r="B20" s="30">
        <f t="shared" ref="B20:H20" si="1">SUM(B15:B19)</f>
        <v>2731018</v>
      </c>
      <c r="C20" s="30">
        <f t="shared" si="1"/>
        <v>0</v>
      </c>
      <c r="D20" s="30">
        <f t="shared" si="1"/>
        <v>0</v>
      </c>
      <c r="E20" s="30">
        <f t="shared" si="1"/>
        <v>0</v>
      </c>
      <c r="F20" s="30">
        <f t="shared" si="1"/>
        <v>0</v>
      </c>
      <c r="G20" s="30">
        <f t="shared" si="1"/>
        <v>0</v>
      </c>
      <c r="H20" s="30">
        <f t="shared" si="1"/>
        <v>0</v>
      </c>
      <c r="I20" s="30">
        <f t="shared" si="0"/>
        <v>2731018</v>
      </c>
    </row>
    <row r="21" spans="1:9" x14ac:dyDescent="0.25">
      <c r="A21" s="30" t="s">
        <v>8</v>
      </c>
      <c r="B21" s="30">
        <v>0</v>
      </c>
      <c r="C21" s="30">
        <v>0</v>
      </c>
      <c r="D21" s="30">
        <v>0</v>
      </c>
      <c r="E21" s="30">
        <v>0</v>
      </c>
      <c r="F21" s="30">
        <v>0</v>
      </c>
      <c r="G21" s="30">
        <v>0</v>
      </c>
      <c r="H21" s="30">
        <v>0</v>
      </c>
      <c r="I21" s="30">
        <f t="shared" si="0"/>
        <v>0</v>
      </c>
    </row>
    <row r="22" spans="1:9" x14ac:dyDescent="0.25">
      <c r="A22" s="30" t="s">
        <v>5</v>
      </c>
      <c r="B22" s="30">
        <v>765259.22</v>
      </c>
      <c r="C22" s="30">
        <f>442430+923329-200000</f>
        <v>1165759</v>
      </c>
      <c r="D22" s="30">
        <f>600000+200000</f>
        <v>800000</v>
      </c>
      <c r="E22" s="30">
        <v>0</v>
      </c>
      <c r="F22" s="30">
        <v>0</v>
      </c>
      <c r="G22" s="30">
        <v>0</v>
      </c>
      <c r="H22" s="30">
        <v>0</v>
      </c>
      <c r="I22" s="30">
        <f t="shared" si="0"/>
        <v>2731018.2199999997</v>
      </c>
    </row>
    <row r="23" spans="1:9" x14ac:dyDescent="0.25">
      <c r="A23" s="30" t="s">
        <v>6</v>
      </c>
      <c r="B23" s="30">
        <v>0</v>
      </c>
      <c r="C23" s="30">
        <v>0</v>
      </c>
      <c r="D23" s="30">
        <v>0</v>
      </c>
      <c r="E23" s="30">
        <v>0</v>
      </c>
      <c r="F23" s="30">
        <v>0</v>
      </c>
      <c r="G23" s="30">
        <v>0</v>
      </c>
      <c r="H23" s="30">
        <v>0</v>
      </c>
      <c r="I23" s="30">
        <f t="shared" si="0"/>
        <v>0</v>
      </c>
    </row>
    <row r="24" spans="1:9" x14ac:dyDescent="0.25">
      <c r="A24" s="30" t="s">
        <v>7</v>
      </c>
      <c r="B24" s="30">
        <v>0</v>
      </c>
      <c r="C24" s="30">
        <v>0</v>
      </c>
      <c r="D24" s="30">
        <v>0</v>
      </c>
      <c r="E24" s="30">
        <v>0</v>
      </c>
      <c r="F24" s="30">
        <v>0</v>
      </c>
      <c r="G24" s="30">
        <v>0</v>
      </c>
      <c r="H24" s="30">
        <v>0</v>
      </c>
      <c r="I24" s="30">
        <f t="shared" si="0"/>
        <v>0</v>
      </c>
    </row>
    <row r="25" spans="1:9" x14ac:dyDescent="0.25">
      <c r="A25" s="18" t="s">
        <v>0</v>
      </c>
      <c r="B25" s="30">
        <f t="shared" ref="B25:H25" si="2">SUM(B21:B24)</f>
        <v>765259.22</v>
      </c>
      <c r="C25" s="30">
        <f t="shared" si="2"/>
        <v>1165759</v>
      </c>
      <c r="D25" s="30">
        <f t="shared" si="2"/>
        <v>800000</v>
      </c>
      <c r="E25" s="30">
        <f t="shared" si="2"/>
        <v>0</v>
      </c>
      <c r="F25" s="30">
        <f t="shared" si="2"/>
        <v>0</v>
      </c>
      <c r="G25" s="30">
        <f t="shared" si="2"/>
        <v>0</v>
      </c>
      <c r="H25" s="30">
        <f t="shared" si="2"/>
        <v>0</v>
      </c>
      <c r="I25" s="30">
        <f t="shared" si="0"/>
        <v>2731018.2199999997</v>
      </c>
    </row>
    <row r="26" spans="1:9" x14ac:dyDescent="0.25">
      <c r="A26" s="32"/>
      <c r="B26" s="32"/>
      <c r="C26" s="32"/>
      <c r="D26" s="32"/>
      <c r="E26" s="32"/>
      <c r="F26" s="32"/>
      <c r="G26" s="32"/>
      <c r="H26" s="32"/>
      <c r="I26" s="32">
        <f>SUM(B26:H26)</f>
        <v>0</v>
      </c>
    </row>
  </sheetData>
  <mergeCells count="1">
    <mergeCell ref="A9:I13"/>
  </mergeCells>
  <pageMargins left="0.7" right="0.7"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B981-B2FA-481F-9344-D85110E276DC}">
  <sheetPr>
    <pageSetUpPr fitToPage="1"/>
  </sheetPr>
  <dimension ref="A1:I34"/>
  <sheetViews>
    <sheetView view="pageBreakPreview" topLeftCell="A16" zoomScaleNormal="100" zoomScaleSheetLayoutView="100" workbookViewId="0">
      <selection activeCell="A35" sqref="A35:XFD113"/>
    </sheetView>
  </sheetViews>
  <sheetFormatPr defaultRowHeight="15" x14ac:dyDescent="0.25"/>
  <cols>
    <col min="1" max="1" width="29.42578125" style="11" customWidth="1"/>
    <col min="2" max="2" width="12.7109375" style="11" customWidth="1"/>
    <col min="3" max="7" width="11.42578125" style="11" bestFit="1" customWidth="1"/>
    <col min="8" max="8" width="14" style="11" customWidth="1"/>
    <col min="9" max="9" width="12.42578125" style="11" bestFit="1"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137</v>
      </c>
      <c r="B3" s="3"/>
      <c r="C3" s="3"/>
      <c r="D3" s="3"/>
      <c r="E3" s="3"/>
      <c r="F3" s="14"/>
      <c r="G3" s="14"/>
      <c r="H3" s="14"/>
      <c r="I3" s="14"/>
    </row>
    <row r="4" spans="1:9" x14ac:dyDescent="0.25">
      <c r="A4" s="3" t="s">
        <v>190</v>
      </c>
      <c r="B4" s="3"/>
      <c r="C4" s="3"/>
      <c r="D4" s="3"/>
      <c r="E4" s="3"/>
      <c r="F4" s="14"/>
      <c r="G4" s="14"/>
      <c r="H4" s="14"/>
      <c r="I4" s="14"/>
    </row>
    <row r="5" spans="1:9" x14ac:dyDescent="0.25">
      <c r="A5" s="3" t="s">
        <v>138</v>
      </c>
      <c r="B5" s="3"/>
      <c r="C5" s="3"/>
      <c r="D5" s="3"/>
      <c r="E5" s="3"/>
      <c r="F5" s="14"/>
      <c r="G5" s="14"/>
      <c r="H5" s="14"/>
      <c r="I5" s="14"/>
    </row>
    <row r="6" spans="1:9" x14ac:dyDescent="0.25">
      <c r="A6" s="3" t="s">
        <v>132</v>
      </c>
      <c r="B6" s="3"/>
      <c r="C6" s="3"/>
      <c r="D6" s="3"/>
      <c r="E6" s="3"/>
      <c r="F6" s="14"/>
      <c r="G6" s="14"/>
      <c r="H6" s="14"/>
      <c r="I6" s="14"/>
    </row>
    <row r="7" spans="1:9" x14ac:dyDescent="0.25">
      <c r="A7" s="3" t="s">
        <v>100</v>
      </c>
      <c r="B7" s="3"/>
      <c r="C7" s="3"/>
      <c r="D7" s="3"/>
      <c r="E7" s="3"/>
      <c r="F7" s="14"/>
      <c r="G7" s="14"/>
      <c r="H7" s="14"/>
      <c r="I7" s="14"/>
    </row>
    <row r="8" spans="1:9" x14ac:dyDescent="0.25">
      <c r="A8" s="6" t="s">
        <v>4</v>
      </c>
      <c r="B8" s="5"/>
      <c r="C8" s="3"/>
      <c r="D8" s="3"/>
      <c r="E8" s="3"/>
      <c r="F8" s="14"/>
      <c r="G8" s="14"/>
      <c r="H8" s="14"/>
      <c r="I8" s="14"/>
    </row>
    <row r="9" spans="1:9" x14ac:dyDescent="0.25">
      <c r="A9" s="73" t="s">
        <v>191</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25.5" x14ac:dyDescent="0.25">
      <c r="A14" s="20" t="s">
        <v>3</v>
      </c>
      <c r="B14" s="21" t="s">
        <v>1</v>
      </c>
      <c r="C14" s="21" t="s">
        <v>9</v>
      </c>
      <c r="D14" s="21" t="s">
        <v>10</v>
      </c>
      <c r="E14" s="21" t="s">
        <v>11</v>
      </c>
      <c r="F14" s="21" t="s">
        <v>12</v>
      </c>
      <c r="G14" s="21" t="s">
        <v>49</v>
      </c>
      <c r="H14" s="22" t="s">
        <v>50</v>
      </c>
      <c r="I14" s="22" t="s">
        <v>2</v>
      </c>
    </row>
    <row r="15" spans="1:9" ht="15" customHeight="1" x14ac:dyDescent="0.25">
      <c r="A15" s="45" t="s">
        <v>17</v>
      </c>
      <c r="B15" s="45">
        <v>1019643</v>
      </c>
      <c r="C15" s="45">
        <v>0</v>
      </c>
      <c r="D15" s="45">
        <v>0</v>
      </c>
      <c r="E15" s="45">
        <v>0</v>
      </c>
      <c r="F15" s="45">
        <v>0</v>
      </c>
      <c r="G15" s="45">
        <v>0</v>
      </c>
      <c r="H15" s="45">
        <v>0</v>
      </c>
      <c r="I15" s="45">
        <f>SUM(Table1429[[#This Row],[All Prior Fiscal Years]:[Fiscal Year  
2025 &amp; Future]])</f>
        <v>1019643</v>
      </c>
    </row>
    <row r="16" spans="1:9" x14ac:dyDescent="0.25">
      <c r="A16" s="45" t="s">
        <v>19</v>
      </c>
      <c r="B16" s="45">
        <v>0</v>
      </c>
      <c r="C16" s="45">
        <v>0</v>
      </c>
      <c r="D16" s="45">
        <v>296107</v>
      </c>
      <c r="E16" s="45">
        <v>0</v>
      </c>
      <c r="F16" s="45">
        <v>0</v>
      </c>
      <c r="G16" s="45">
        <v>0</v>
      </c>
      <c r="H16" s="45">
        <v>0</v>
      </c>
      <c r="I16" s="45">
        <f>SUM(Table1429[[#This Row],[All Prior Fiscal Years]:[Fiscal Year  
2025 &amp; Future]])</f>
        <v>296107</v>
      </c>
    </row>
    <row r="17" spans="1:9" x14ac:dyDescent="0.25">
      <c r="A17" s="45" t="s">
        <v>20</v>
      </c>
      <c r="B17" s="45">
        <v>0</v>
      </c>
      <c r="C17" s="45">
        <v>0</v>
      </c>
      <c r="D17" s="45">
        <v>0</v>
      </c>
      <c r="E17" s="45">
        <v>0</v>
      </c>
      <c r="F17" s="45">
        <v>0</v>
      </c>
      <c r="G17" s="45">
        <v>0</v>
      </c>
      <c r="H17" s="45">
        <v>0</v>
      </c>
      <c r="I17" s="45">
        <f>SUM(Table1429[[#This Row],[All Prior Fiscal Years]:[Fiscal Year  
2025 &amp; Future]])</f>
        <v>0</v>
      </c>
    </row>
    <row r="18" spans="1:9" x14ac:dyDescent="0.25">
      <c r="A18" s="45" t="s">
        <v>21</v>
      </c>
      <c r="B18" s="45">
        <v>0</v>
      </c>
      <c r="C18" s="45">
        <v>0</v>
      </c>
      <c r="D18" s="45">
        <v>0</v>
      </c>
      <c r="E18" s="45">
        <v>0</v>
      </c>
      <c r="F18" s="45">
        <v>0</v>
      </c>
      <c r="G18" s="45">
        <v>0</v>
      </c>
      <c r="H18" s="45">
        <v>0</v>
      </c>
      <c r="I18" s="45">
        <f>SUM(Table1429[[#This Row],[All Prior Fiscal Years]:[Fiscal Year  
2025 &amp; Future]])</f>
        <v>0</v>
      </c>
    </row>
    <row r="19" spans="1:9" x14ac:dyDescent="0.25">
      <c r="A19" s="45" t="s">
        <v>139</v>
      </c>
      <c r="B19" s="45">
        <v>2525463</v>
      </c>
      <c r="C19" s="45">
        <v>3425463</v>
      </c>
      <c r="D19" s="45">
        <v>3425463</v>
      </c>
      <c r="E19" s="45">
        <v>3602389</v>
      </c>
      <c r="F19" s="45">
        <v>3694250</v>
      </c>
      <c r="G19" s="45">
        <v>3788453</v>
      </c>
      <c r="H19" s="50">
        <v>3730993.0960820313</v>
      </c>
      <c r="I19" s="45">
        <f>SUM(Table1429[[#This Row],[All Prior Fiscal Years]:[Fiscal Year  
2025 &amp; Future]])</f>
        <v>24192474.096082032</v>
      </c>
    </row>
    <row r="20" spans="1:9" ht="15" customHeight="1" x14ac:dyDescent="0.25">
      <c r="A20" s="48" t="s">
        <v>2</v>
      </c>
      <c r="B20" s="49">
        <f t="shared" ref="B20:G20" si="0">SUM(B15:B19)</f>
        <v>3545106</v>
      </c>
      <c r="C20" s="49">
        <f t="shared" si="0"/>
        <v>3425463</v>
      </c>
      <c r="D20" s="49">
        <f t="shared" si="0"/>
        <v>3721570</v>
      </c>
      <c r="E20" s="49">
        <f t="shared" si="0"/>
        <v>3602389</v>
      </c>
      <c r="F20" s="49">
        <f t="shared" si="0"/>
        <v>3694250</v>
      </c>
      <c r="G20" s="49">
        <f t="shared" si="0"/>
        <v>3788453</v>
      </c>
      <c r="H20" s="49">
        <f t="shared" ref="H20" si="1">SUM(H15:H19)</f>
        <v>3730993.0960820313</v>
      </c>
      <c r="I20" s="49">
        <f>SUM(Table1429[[#This Row],[All Prior Fiscal Years]:[Fiscal Year  
2025 &amp; Future]])</f>
        <v>25508224.096082032</v>
      </c>
    </row>
    <row r="21" spans="1:9" ht="15" customHeight="1" x14ac:dyDescent="0.25">
      <c r="A21" s="45" t="s">
        <v>8</v>
      </c>
      <c r="B21" s="45">
        <v>0</v>
      </c>
      <c r="C21" s="45">
        <v>0</v>
      </c>
      <c r="D21" s="45">
        <v>0</v>
      </c>
      <c r="E21" s="45">
        <v>0</v>
      </c>
      <c r="F21" s="45">
        <v>0</v>
      </c>
      <c r="G21" s="45">
        <v>0</v>
      </c>
      <c r="H21" s="45">
        <v>0</v>
      </c>
      <c r="I21" s="45">
        <f>SUM(Table1429[[#This Row],[All Prior Fiscal Years]:[Fiscal Year  
2025 &amp; Future]])</f>
        <v>0</v>
      </c>
    </row>
    <row r="22" spans="1:9" x14ac:dyDescent="0.25">
      <c r="A22" s="45" t="s">
        <v>5</v>
      </c>
      <c r="B22" s="45">
        <v>0</v>
      </c>
      <c r="C22" s="45">
        <v>0</v>
      </c>
      <c r="D22" s="45">
        <v>0</v>
      </c>
      <c r="E22" s="45">
        <v>0</v>
      </c>
      <c r="F22" s="45">
        <v>0</v>
      </c>
      <c r="G22" s="45">
        <v>0</v>
      </c>
      <c r="H22" s="45">
        <v>0</v>
      </c>
      <c r="I22" s="45">
        <f>SUM(Table1429[[#This Row],[All Prior Fiscal Years]:[Fiscal Year  
2025 &amp; Future]])</f>
        <v>0</v>
      </c>
    </row>
    <row r="23" spans="1:9" x14ac:dyDescent="0.25">
      <c r="A23" s="45" t="s">
        <v>6</v>
      </c>
      <c r="B23" s="45">
        <v>3545106</v>
      </c>
      <c r="C23" s="45">
        <v>3425463</v>
      </c>
      <c r="D23" s="45">
        <v>3721570</v>
      </c>
      <c r="E23" s="45">
        <v>3602389</v>
      </c>
      <c r="F23" s="45">
        <v>3694250</v>
      </c>
      <c r="G23" s="45">
        <v>3788453</v>
      </c>
      <c r="H23" s="45">
        <v>3730993</v>
      </c>
      <c r="I23" s="45">
        <f>SUM(Table1429[[#This Row],[All Prior Fiscal Years]:[Fiscal Year  
2025 &amp; Future]])</f>
        <v>25508224</v>
      </c>
    </row>
    <row r="24" spans="1:9" x14ac:dyDescent="0.25">
      <c r="A24" s="45" t="s">
        <v>7</v>
      </c>
      <c r="B24" s="45">
        <v>0</v>
      </c>
      <c r="C24" s="45">
        <v>0</v>
      </c>
      <c r="D24" s="45">
        <v>0</v>
      </c>
      <c r="E24" s="45">
        <v>0</v>
      </c>
      <c r="F24" s="45">
        <v>0</v>
      </c>
      <c r="G24" s="45">
        <v>0</v>
      </c>
      <c r="H24" s="45">
        <v>0</v>
      </c>
      <c r="I24" s="45">
        <f>SUM(Table1429[[#This Row],[All Prior Fiscal Years]:[Fiscal Year  
2025 &amp; Future]])</f>
        <v>0</v>
      </c>
    </row>
    <row r="25" spans="1:9" x14ac:dyDescent="0.25">
      <c r="A25" s="48" t="s">
        <v>0</v>
      </c>
      <c r="B25" s="49">
        <f t="shared" ref="B25:G25" si="2">SUM(B21:B24)</f>
        <v>3545106</v>
      </c>
      <c r="C25" s="49">
        <f t="shared" si="2"/>
        <v>3425463</v>
      </c>
      <c r="D25" s="49">
        <f t="shared" si="2"/>
        <v>3721570</v>
      </c>
      <c r="E25" s="49">
        <f t="shared" si="2"/>
        <v>3602389</v>
      </c>
      <c r="F25" s="49">
        <f t="shared" si="2"/>
        <v>3694250</v>
      </c>
      <c r="G25" s="49">
        <f t="shared" si="2"/>
        <v>3788453</v>
      </c>
      <c r="H25" s="49">
        <f t="shared" ref="H25" si="3">SUM(H21:H24)</f>
        <v>3730993</v>
      </c>
      <c r="I25" s="49">
        <f>SUM(Table1429[[#This Row],[All Prior Fiscal Years]:[Fiscal Year  
2025 &amp; Future]])</f>
        <v>25508224</v>
      </c>
    </row>
    <row r="26" spans="1:9" x14ac:dyDescent="0.25">
      <c r="A26" s="7"/>
      <c r="B26" s="7"/>
      <c r="C26" s="7"/>
      <c r="D26" s="7"/>
      <c r="E26" s="7"/>
      <c r="F26" s="8"/>
      <c r="G26" s="8"/>
      <c r="H26" s="2"/>
      <c r="I26" s="1"/>
    </row>
    <row r="27" spans="1:9" x14ac:dyDescent="0.25">
      <c r="A27" s="7"/>
      <c r="B27" s="7"/>
      <c r="C27" s="7"/>
      <c r="D27" s="7"/>
      <c r="E27" s="7"/>
      <c r="F27" s="3"/>
      <c r="G27" s="3"/>
      <c r="H27" s="3"/>
      <c r="I27" s="3"/>
    </row>
    <row r="28" spans="1:9" ht="9.9499999999999993" customHeight="1" x14ac:dyDescent="0.25">
      <c r="A28" s="3"/>
      <c r="B28" s="3"/>
      <c r="C28" s="3"/>
      <c r="D28" s="3"/>
      <c r="E28" s="3"/>
      <c r="F28" s="3"/>
      <c r="G28" s="3"/>
      <c r="H28" s="3"/>
      <c r="I28" s="3"/>
    </row>
    <row r="29" spans="1:9" ht="28.9" customHeight="1" x14ac:dyDescent="0.25">
      <c r="A29" s="15"/>
      <c r="B29" s="15"/>
      <c r="C29" s="9"/>
      <c r="D29" s="9"/>
      <c r="E29" s="9"/>
      <c r="F29" s="9"/>
      <c r="G29" s="9"/>
      <c r="H29" s="9"/>
      <c r="I29" s="12"/>
    </row>
    <row r="30" spans="1:9" ht="13.5" customHeight="1" x14ac:dyDescent="0.25">
      <c r="A30" s="16"/>
      <c r="B30" s="16"/>
      <c r="C30" s="45"/>
      <c r="D30" s="45"/>
      <c r="E30" s="45"/>
      <c r="F30" s="45"/>
      <c r="G30" s="45"/>
      <c r="H30" s="45"/>
      <c r="I30" s="45"/>
    </row>
    <row r="31" spans="1:9" ht="13.5" customHeight="1" x14ac:dyDescent="0.25">
      <c r="A31" s="16"/>
      <c r="B31" s="16"/>
      <c r="C31" s="45"/>
      <c r="D31" s="45"/>
      <c r="E31" s="45"/>
      <c r="F31" s="45"/>
      <c r="G31" s="45"/>
      <c r="H31" s="45"/>
      <c r="I31" s="45"/>
    </row>
    <row r="32" spans="1:9" ht="13.5" customHeight="1" x14ac:dyDescent="0.25">
      <c r="A32" s="16"/>
      <c r="B32" s="16"/>
      <c r="C32" s="45"/>
      <c r="D32" s="45"/>
      <c r="E32" s="45"/>
      <c r="F32" s="45"/>
      <c r="G32" s="45"/>
      <c r="H32" s="45"/>
      <c r="I32" s="45"/>
    </row>
    <row r="33" spans="1:9" ht="13.5" customHeight="1" x14ac:dyDescent="0.25">
      <c r="A33" s="16"/>
      <c r="B33" s="16"/>
      <c r="C33" s="45"/>
      <c r="D33" s="45"/>
      <c r="E33" s="45"/>
      <c r="F33" s="45"/>
      <c r="G33" s="45"/>
      <c r="H33" s="45"/>
      <c r="I33" s="45"/>
    </row>
    <row r="34" spans="1:9" ht="13.5" customHeight="1" x14ac:dyDescent="0.25">
      <c r="A34" s="16"/>
      <c r="B34" s="16"/>
      <c r="C34" s="45"/>
      <c r="D34" s="45"/>
      <c r="E34" s="45"/>
      <c r="F34" s="45"/>
      <c r="G34" s="45"/>
      <c r="H34" s="45"/>
      <c r="I34" s="45"/>
    </row>
  </sheetData>
  <mergeCells count="1">
    <mergeCell ref="A9:I13"/>
  </mergeCells>
  <pageMargins left="0.7" right="0.7" top="0.75" bottom="0.75" header="0.3" footer="0.3"/>
  <pageSetup scale="97" fitToHeight="0" orientation="landscape" r:id="rId1"/>
  <colBreaks count="1" manualBreakCount="1">
    <brk id="9" max="1048575" man="1"/>
  </colBreaks>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241FF248-B097-4C45-9654-71CC3EB53563}">
          <x14:formula1>
            <xm:f>'S:\!BUDGET 2017\!OLD\[FY 17 Budget Utility Services CIP Projects 4.25.16 entry doc - AFTER SORTING.xlsx]DROPDOWN INFO - DO NOT CHANGE'!#REF!</xm:f>
          </x14:formula1>
          <xm:sqref>A30:B31 A33:B34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87A6D-9FA0-4F57-9AB9-AAE52DE1E5D4}">
  <dimension ref="A1:I25"/>
  <sheetViews>
    <sheetView zoomScaleNormal="100" workbookViewId="0">
      <selection activeCell="A14" sqref="A14:XFD14"/>
    </sheetView>
  </sheetViews>
  <sheetFormatPr defaultRowHeight="15" x14ac:dyDescent="0.25"/>
  <cols>
    <col min="1" max="1" width="26.7109375" customWidth="1"/>
    <col min="2" max="2" width="14.140625" customWidth="1"/>
    <col min="3" max="3" width="10.85546875"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82</v>
      </c>
      <c r="B3" s="3"/>
      <c r="C3" s="3"/>
      <c r="D3" s="3"/>
      <c r="E3" s="3"/>
      <c r="F3" s="14"/>
      <c r="G3" s="14"/>
      <c r="H3" s="14"/>
      <c r="I3" s="14"/>
    </row>
    <row r="4" spans="1:9" x14ac:dyDescent="0.25">
      <c r="A4" s="3" t="s">
        <v>108</v>
      </c>
      <c r="B4" s="3"/>
      <c r="C4" s="3"/>
      <c r="D4" s="3"/>
      <c r="E4" s="3"/>
      <c r="F4" s="14"/>
      <c r="G4" s="14"/>
      <c r="H4" s="14"/>
      <c r="I4" s="14"/>
    </row>
    <row r="5" spans="1:9" x14ac:dyDescent="0.25">
      <c r="A5" s="3" t="s">
        <v>83</v>
      </c>
      <c r="B5" s="3"/>
      <c r="C5" s="3"/>
      <c r="D5" s="3"/>
      <c r="E5" s="3"/>
      <c r="F5" s="14"/>
      <c r="G5" s="14"/>
      <c r="H5" s="14"/>
      <c r="I5" s="14"/>
    </row>
    <row r="6" spans="1:9" x14ac:dyDescent="0.25">
      <c r="A6" s="3" t="s">
        <v>84</v>
      </c>
      <c r="B6" s="3"/>
      <c r="C6" s="3"/>
      <c r="D6" s="3"/>
      <c r="E6" s="3"/>
      <c r="F6" s="14"/>
      <c r="G6" s="14"/>
      <c r="H6" s="14"/>
      <c r="I6" s="14"/>
    </row>
    <row r="7" spans="1:9" x14ac:dyDescent="0.25">
      <c r="A7" s="3" t="s">
        <v>98</v>
      </c>
      <c r="B7" s="3"/>
      <c r="C7" s="3"/>
      <c r="D7" s="3"/>
      <c r="E7" s="3"/>
      <c r="F7" s="14"/>
      <c r="G7" s="14"/>
      <c r="H7" s="14"/>
      <c r="I7" s="14"/>
    </row>
    <row r="8" spans="1:9" x14ac:dyDescent="0.25">
      <c r="A8" s="6" t="s">
        <v>4</v>
      </c>
      <c r="B8" s="5"/>
      <c r="C8" s="3"/>
      <c r="D8" s="3"/>
      <c r="E8" s="3"/>
      <c r="F8" s="14"/>
      <c r="G8" s="14"/>
      <c r="H8" s="14"/>
      <c r="I8" s="14"/>
    </row>
    <row r="9" spans="1:9" x14ac:dyDescent="0.25">
      <c r="A9" s="74" t="s">
        <v>85</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37" t="s">
        <v>18</v>
      </c>
      <c r="B15" s="37">
        <v>419711</v>
      </c>
      <c r="C15" s="37">
        <v>0</v>
      </c>
      <c r="D15" s="37">
        <v>0</v>
      </c>
      <c r="E15" s="37">
        <v>0</v>
      </c>
      <c r="F15" s="37">
        <v>0</v>
      </c>
      <c r="G15" s="37">
        <v>0</v>
      </c>
      <c r="H15" s="37">
        <v>0</v>
      </c>
      <c r="I15" s="37">
        <f t="shared" ref="I15" si="0">SUM(B15:H15)</f>
        <v>419711</v>
      </c>
    </row>
    <row r="16" spans="1:9" x14ac:dyDescent="0.25">
      <c r="A16" s="37" t="s">
        <v>19</v>
      </c>
      <c r="B16" s="37">
        <v>0</v>
      </c>
      <c r="C16" s="37">
        <v>0</v>
      </c>
      <c r="D16" s="37">
        <v>0</v>
      </c>
      <c r="E16" s="37">
        <v>0</v>
      </c>
      <c r="F16" s="37">
        <v>0</v>
      </c>
      <c r="G16" s="37">
        <v>0</v>
      </c>
      <c r="H16" s="37">
        <v>0</v>
      </c>
      <c r="I16" s="37">
        <f t="shared" ref="I16:I25" si="1">SUM(B16:H16)</f>
        <v>0</v>
      </c>
    </row>
    <row r="17" spans="1:9" x14ac:dyDescent="0.25">
      <c r="A17" s="37" t="s">
        <v>20</v>
      </c>
      <c r="B17" s="37">
        <v>0</v>
      </c>
      <c r="C17" s="37">
        <v>0</v>
      </c>
      <c r="D17" s="37">
        <v>0</v>
      </c>
      <c r="E17" s="37">
        <v>0</v>
      </c>
      <c r="F17" s="37">
        <v>0</v>
      </c>
      <c r="G17" s="37">
        <v>0</v>
      </c>
      <c r="H17" s="37">
        <v>0</v>
      </c>
      <c r="I17" s="37">
        <f t="shared" si="1"/>
        <v>0</v>
      </c>
    </row>
    <row r="18" spans="1:9" x14ac:dyDescent="0.25">
      <c r="A18" s="37" t="s">
        <v>21</v>
      </c>
      <c r="B18" s="37">
        <v>0</v>
      </c>
      <c r="C18" s="37">
        <v>0</v>
      </c>
      <c r="D18" s="37">
        <v>0</v>
      </c>
      <c r="E18" s="37">
        <v>0</v>
      </c>
      <c r="F18" s="37">
        <v>0</v>
      </c>
      <c r="G18" s="37">
        <v>0</v>
      </c>
      <c r="H18" s="37">
        <v>0</v>
      </c>
      <c r="I18" s="37">
        <f t="shared" si="1"/>
        <v>0</v>
      </c>
    </row>
    <row r="19" spans="1:9" x14ac:dyDescent="0.25">
      <c r="A19" s="37" t="s">
        <v>32</v>
      </c>
      <c r="B19" s="37">
        <v>0</v>
      </c>
      <c r="C19" s="37">
        <v>0</v>
      </c>
      <c r="D19" s="37">
        <v>0</v>
      </c>
      <c r="E19" s="37">
        <v>0</v>
      </c>
      <c r="F19" s="37">
        <v>0</v>
      </c>
      <c r="G19" s="37">
        <v>0</v>
      </c>
      <c r="H19" s="37">
        <v>0</v>
      </c>
      <c r="I19" s="37">
        <f t="shared" si="1"/>
        <v>0</v>
      </c>
    </row>
    <row r="20" spans="1:9" x14ac:dyDescent="0.25">
      <c r="A20" s="18" t="s">
        <v>2</v>
      </c>
      <c r="B20" s="37">
        <f>SUBTOTAL(109,B15:B19)</f>
        <v>419711</v>
      </c>
      <c r="C20" s="37">
        <v>0</v>
      </c>
      <c r="D20" s="37">
        <f t="shared" ref="D20:H20" si="2">SUM(D15:D19)</f>
        <v>0</v>
      </c>
      <c r="E20" s="37">
        <f t="shared" si="2"/>
        <v>0</v>
      </c>
      <c r="F20" s="37">
        <f t="shared" si="2"/>
        <v>0</v>
      </c>
      <c r="G20" s="37">
        <f t="shared" si="2"/>
        <v>0</v>
      </c>
      <c r="H20" s="37">
        <f t="shared" si="2"/>
        <v>0</v>
      </c>
      <c r="I20" s="37">
        <f t="shared" si="1"/>
        <v>419711</v>
      </c>
    </row>
    <row r="21" spans="1:9" x14ac:dyDescent="0.25">
      <c r="A21" s="37" t="s">
        <v>8</v>
      </c>
      <c r="B21" s="37">
        <v>0</v>
      </c>
      <c r="C21" s="37">
        <v>0</v>
      </c>
      <c r="D21" s="37">
        <v>0</v>
      </c>
      <c r="E21" s="37">
        <v>0</v>
      </c>
      <c r="F21" s="37">
        <v>0</v>
      </c>
      <c r="G21" s="37">
        <v>0</v>
      </c>
      <c r="H21" s="37">
        <v>0</v>
      </c>
      <c r="I21" s="37">
        <f t="shared" si="1"/>
        <v>0</v>
      </c>
    </row>
    <row r="22" spans="1:9" x14ac:dyDescent="0.25">
      <c r="A22" s="37" t="s">
        <v>5</v>
      </c>
      <c r="B22" s="37">
        <v>0</v>
      </c>
      <c r="C22" s="37">
        <f>43255+6500</f>
        <v>49755</v>
      </c>
      <c r="D22" s="37"/>
      <c r="E22" s="37">
        <v>0</v>
      </c>
      <c r="F22" s="37">
        <v>0</v>
      </c>
      <c r="G22" s="37">
        <v>0</v>
      </c>
      <c r="H22" s="37">
        <v>0</v>
      </c>
      <c r="I22" s="37">
        <f t="shared" si="1"/>
        <v>49755</v>
      </c>
    </row>
    <row r="23" spans="1:9" x14ac:dyDescent="0.25">
      <c r="A23" s="37" t="s">
        <v>6</v>
      </c>
      <c r="B23" s="37">
        <v>0</v>
      </c>
      <c r="C23" s="37">
        <v>0</v>
      </c>
      <c r="D23" s="37">
        <f>383711-15000+1245</f>
        <v>369956</v>
      </c>
      <c r="E23" s="37">
        <v>0</v>
      </c>
      <c r="F23" s="37">
        <v>0</v>
      </c>
      <c r="G23" s="37">
        <v>0</v>
      </c>
      <c r="H23" s="37">
        <v>0</v>
      </c>
      <c r="I23" s="37">
        <f t="shared" si="1"/>
        <v>369956</v>
      </c>
    </row>
    <row r="24" spans="1:9" x14ac:dyDescent="0.25">
      <c r="A24" s="37" t="s">
        <v>7</v>
      </c>
      <c r="B24" s="37">
        <v>0</v>
      </c>
      <c r="C24" s="37">
        <v>0</v>
      </c>
      <c r="D24" s="37">
        <v>0</v>
      </c>
      <c r="E24" s="37">
        <v>0</v>
      </c>
      <c r="F24" s="37">
        <v>0</v>
      </c>
      <c r="G24" s="37">
        <v>0</v>
      </c>
      <c r="H24" s="37">
        <v>0</v>
      </c>
      <c r="I24" s="37">
        <f t="shared" si="1"/>
        <v>0</v>
      </c>
    </row>
    <row r="25" spans="1:9" x14ac:dyDescent="0.25">
      <c r="A25" s="18" t="s">
        <v>0</v>
      </c>
      <c r="B25" s="37">
        <f t="shared" ref="B25:H25" si="3">SUM(B21:B24)</f>
        <v>0</v>
      </c>
      <c r="C25" s="37">
        <f t="shared" si="3"/>
        <v>49755</v>
      </c>
      <c r="D25" s="37">
        <f t="shared" si="3"/>
        <v>369956</v>
      </c>
      <c r="E25" s="37">
        <f t="shared" si="3"/>
        <v>0</v>
      </c>
      <c r="F25" s="37">
        <f t="shared" si="3"/>
        <v>0</v>
      </c>
      <c r="G25" s="37">
        <f t="shared" si="3"/>
        <v>0</v>
      </c>
      <c r="H25" s="37">
        <f t="shared" si="3"/>
        <v>0</v>
      </c>
      <c r="I25" s="37">
        <f t="shared" si="1"/>
        <v>419711</v>
      </c>
    </row>
  </sheetData>
  <mergeCells count="1">
    <mergeCell ref="A9:I13"/>
  </mergeCells>
  <pageMargins left="0.7" right="0.7" top="0.75" bottom="0.75" header="0.3" footer="0.3"/>
  <pageSetup orientation="landscape"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view="pageBreakPreview" zoomScale="90" zoomScaleNormal="100" zoomScaleSheetLayoutView="90" workbookViewId="0">
      <selection activeCell="A14" sqref="A14:XFD14"/>
    </sheetView>
  </sheetViews>
  <sheetFormatPr defaultRowHeight="15" x14ac:dyDescent="0.25"/>
  <cols>
    <col min="1" max="1" width="26.7109375" customWidth="1"/>
    <col min="2" max="2" width="14.140625" customWidth="1"/>
    <col min="3" max="3" width="10.85546875" customWidth="1"/>
    <col min="4" max="5" width="10.7109375" customWidth="1"/>
    <col min="6" max="6" width="1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56</v>
      </c>
      <c r="B3" s="3"/>
      <c r="C3" s="3"/>
      <c r="D3" s="3"/>
      <c r="E3" s="3"/>
      <c r="F3" s="14"/>
      <c r="G3" s="14"/>
      <c r="H3" s="14"/>
      <c r="I3" s="14"/>
    </row>
    <row r="4" spans="1:9" x14ac:dyDescent="0.25">
      <c r="A4" s="3" t="s">
        <v>147</v>
      </c>
      <c r="B4" s="3"/>
      <c r="C4" s="3"/>
      <c r="D4" s="3"/>
      <c r="E4" s="3"/>
      <c r="F4" s="14"/>
      <c r="G4" s="14"/>
      <c r="H4" s="14"/>
      <c r="I4" s="14"/>
    </row>
    <row r="5" spans="1:9" x14ac:dyDescent="0.25">
      <c r="A5" s="3" t="s">
        <v>55</v>
      </c>
      <c r="B5" s="3"/>
      <c r="C5" s="3"/>
      <c r="D5" s="3"/>
      <c r="E5" s="3"/>
      <c r="F5" s="14"/>
      <c r="G5" s="14"/>
      <c r="H5" s="14"/>
      <c r="I5" s="14"/>
    </row>
    <row r="6" spans="1:9" x14ac:dyDescent="0.25">
      <c r="A6" s="3" t="s">
        <v>23</v>
      </c>
      <c r="B6" s="3"/>
      <c r="C6" s="3"/>
      <c r="D6" s="3"/>
      <c r="E6" s="3"/>
      <c r="F6" s="14"/>
      <c r="G6" s="14"/>
      <c r="H6" s="14"/>
      <c r="I6" s="14"/>
    </row>
    <row r="7" spans="1:9" x14ac:dyDescent="0.25">
      <c r="A7" s="3" t="s">
        <v>102</v>
      </c>
      <c r="B7" s="3"/>
      <c r="C7" s="3"/>
      <c r="D7" s="3"/>
      <c r="E7" s="3"/>
      <c r="F7" s="14"/>
      <c r="G7" s="14"/>
      <c r="H7" s="14"/>
      <c r="I7" s="14"/>
    </row>
    <row r="8" spans="1:9" x14ac:dyDescent="0.25">
      <c r="A8" s="6" t="s">
        <v>4</v>
      </c>
      <c r="B8" s="5"/>
      <c r="C8" s="3"/>
      <c r="D8" s="3"/>
      <c r="E8" s="3"/>
      <c r="F8" s="14"/>
      <c r="G8" s="14"/>
      <c r="H8" s="14"/>
      <c r="I8" s="14"/>
    </row>
    <row r="9" spans="1:9" x14ac:dyDescent="0.25">
      <c r="A9" s="73" t="s">
        <v>143</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38.25" x14ac:dyDescent="0.25">
      <c r="A14" s="20" t="s">
        <v>3</v>
      </c>
      <c r="B14" s="21" t="s">
        <v>1</v>
      </c>
      <c r="C14" s="21" t="s">
        <v>9</v>
      </c>
      <c r="D14" s="21" t="s">
        <v>10</v>
      </c>
      <c r="E14" s="21" t="s">
        <v>11</v>
      </c>
      <c r="F14" s="21" t="s">
        <v>12</v>
      </c>
      <c r="G14" s="21" t="s">
        <v>49</v>
      </c>
      <c r="H14" s="22" t="s">
        <v>50</v>
      </c>
      <c r="I14" s="22" t="s">
        <v>2</v>
      </c>
    </row>
    <row r="15" spans="1:9" x14ac:dyDescent="0.25">
      <c r="A15" s="25" t="s">
        <v>24</v>
      </c>
      <c r="B15" s="25">
        <v>3507483.95</v>
      </c>
      <c r="C15" s="25">
        <v>0</v>
      </c>
      <c r="D15" s="25">
        <v>0</v>
      </c>
      <c r="E15" s="25">
        <v>0</v>
      </c>
      <c r="F15" s="25">
        <v>0</v>
      </c>
      <c r="G15" s="25">
        <v>0</v>
      </c>
      <c r="H15" s="25">
        <v>0</v>
      </c>
      <c r="I15" s="25">
        <f t="shared" ref="I15:I25" si="0">SUM(B15:H15)</f>
        <v>3507483.95</v>
      </c>
    </row>
    <row r="16" spans="1:9" x14ac:dyDescent="0.25">
      <c r="A16" s="25" t="s">
        <v>18</v>
      </c>
      <c r="B16" s="25">
        <f>1493435</f>
        <v>1493435</v>
      </c>
      <c r="C16" s="25">
        <v>0</v>
      </c>
      <c r="D16" s="25">
        <v>0</v>
      </c>
      <c r="E16" s="25">
        <v>0</v>
      </c>
      <c r="F16" s="25">
        <v>0</v>
      </c>
      <c r="G16" s="25">
        <v>0</v>
      </c>
      <c r="H16" s="25">
        <v>0</v>
      </c>
      <c r="I16" s="25">
        <f t="shared" si="0"/>
        <v>1493435</v>
      </c>
    </row>
    <row r="17" spans="1:9" x14ac:dyDescent="0.25">
      <c r="A17" s="25" t="s">
        <v>19</v>
      </c>
      <c r="B17" s="25">
        <v>0</v>
      </c>
      <c r="C17" s="25">
        <v>0</v>
      </c>
      <c r="D17" s="25">
        <v>0</v>
      </c>
      <c r="E17" s="25">
        <v>0</v>
      </c>
      <c r="F17" s="25">
        <v>0</v>
      </c>
      <c r="G17" s="25">
        <v>0</v>
      </c>
      <c r="H17" s="25">
        <v>0</v>
      </c>
      <c r="I17" s="25">
        <f t="shared" si="0"/>
        <v>0</v>
      </c>
    </row>
    <row r="18" spans="1:9" x14ac:dyDescent="0.25">
      <c r="A18" s="25" t="s">
        <v>20</v>
      </c>
      <c r="B18" s="25">
        <v>4085603</v>
      </c>
      <c r="C18" s="25">
        <v>0</v>
      </c>
      <c r="D18" s="25">
        <v>0</v>
      </c>
      <c r="E18" s="25">
        <v>0</v>
      </c>
      <c r="F18" s="25">
        <v>0</v>
      </c>
      <c r="G18" s="25">
        <v>0</v>
      </c>
      <c r="H18" s="25">
        <v>0</v>
      </c>
      <c r="I18" s="25">
        <f t="shared" si="0"/>
        <v>4085603</v>
      </c>
    </row>
    <row r="19" spans="1:9" x14ac:dyDescent="0.25">
      <c r="A19" s="25" t="s">
        <v>21</v>
      </c>
      <c r="B19" s="25">
        <f>478374+347349</f>
        <v>825723</v>
      </c>
      <c r="C19" s="25">
        <v>0</v>
      </c>
      <c r="D19" s="25">
        <v>0</v>
      </c>
      <c r="E19" s="25">
        <v>0</v>
      </c>
      <c r="F19" s="25">
        <v>0</v>
      </c>
      <c r="G19" s="25">
        <v>0</v>
      </c>
      <c r="H19" s="25">
        <v>0</v>
      </c>
      <c r="I19" s="25">
        <f t="shared" si="0"/>
        <v>825723</v>
      </c>
    </row>
    <row r="20" spans="1:9" x14ac:dyDescent="0.25">
      <c r="A20" s="18" t="s">
        <v>2</v>
      </c>
      <c r="B20" s="25">
        <f t="shared" ref="B20:H20" si="1">SUM(B15:B19)</f>
        <v>9912244.9499999993</v>
      </c>
      <c r="C20" s="25">
        <v>0</v>
      </c>
      <c r="D20" s="25">
        <f t="shared" si="1"/>
        <v>0</v>
      </c>
      <c r="E20" s="25">
        <f t="shared" si="1"/>
        <v>0</v>
      </c>
      <c r="F20" s="25">
        <f t="shared" si="1"/>
        <v>0</v>
      </c>
      <c r="G20" s="25">
        <f t="shared" si="1"/>
        <v>0</v>
      </c>
      <c r="H20" s="25">
        <f t="shared" si="1"/>
        <v>0</v>
      </c>
      <c r="I20" s="25">
        <f t="shared" si="0"/>
        <v>9912244.9499999993</v>
      </c>
    </row>
    <row r="21" spans="1:9" x14ac:dyDescent="0.25">
      <c r="A21" s="25" t="s">
        <v>8</v>
      </c>
      <c r="B21" s="25">
        <v>3422467</v>
      </c>
      <c r="C21" s="25">
        <v>0</v>
      </c>
      <c r="D21" s="25">
        <v>1889177</v>
      </c>
      <c r="E21" s="25">
        <v>0</v>
      </c>
      <c r="F21" s="25">
        <v>0</v>
      </c>
      <c r="G21" s="25">
        <v>0</v>
      </c>
      <c r="H21" s="25">
        <v>0</v>
      </c>
      <c r="I21" s="25">
        <f t="shared" si="0"/>
        <v>5311644</v>
      </c>
    </row>
    <row r="22" spans="1:9" x14ac:dyDescent="0.25">
      <c r="A22" s="25" t="s">
        <v>5</v>
      </c>
      <c r="B22" s="25">
        <v>879012</v>
      </c>
      <c r="C22" s="25">
        <v>1000000</v>
      </c>
      <c r="D22" s="25">
        <v>2000000</v>
      </c>
      <c r="E22" s="25">
        <v>721589</v>
      </c>
      <c r="F22" s="25">
        <v>0</v>
      </c>
      <c r="G22" s="25">
        <v>0</v>
      </c>
      <c r="H22" s="25">
        <v>0</v>
      </c>
      <c r="I22" s="25">
        <f t="shared" si="0"/>
        <v>4600601</v>
      </c>
    </row>
    <row r="23" spans="1:9" x14ac:dyDescent="0.25">
      <c r="A23" s="25" t="s">
        <v>6</v>
      </c>
      <c r="B23" s="25">
        <v>0</v>
      </c>
      <c r="C23" s="25">
        <v>0</v>
      </c>
      <c r="D23" s="25"/>
      <c r="E23" s="43"/>
      <c r="F23" s="43"/>
      <c r="G23" s="25"/>
      <c r="H23" s="25">
        <v>0</v>
      </c>
      <c r="I23" s="25">
        <f t="shared" si="0"/>
        <v>0</v>
      </c>
    </row>
    <row r="24" spans="1:9" x14ac:dyDescent="0.25">
      <c r="A24" s="25" t="s">
        <v>7</v>
      </c>
      <c r="B24" s="25"/>
      <c r="C24" s="25">
        <v>0</v>
      </c>
      <c r="D24" s="25">
        <v>0</v>
      </c>
      <c r="E24" s="25">
        <v>0</v>
      </c>
      <c r="F24" s="25">
        <v>0</v>
      </c>
      <c r="G24" s="25">
        <v>0</v>
      </c>
      <c r="H24" s="25">
        <v>0</v>
      </c>
      <c r="I24" s="25">
        <f t="shared" si="0"/>
        <v>0</v>
      </c>
    </row>
    <row r="25" spans="1:9" x14ac:dyDescent="0.25">
      <c r="A25" s="18" t="s">
        <v>0</v>
      </c>
      <c r="B25" s="25">
        <f t="shared" ref="B25:H25" si="2">SUM(B21:B24)</f>
        <v>4301479</v>
      </c>
      <c r="C25" s="25">
        <f t="shared" si="2"/>
        <v>1000000</v>
      </c>
      <c r="D25" s="43">
        <f t="shared" si="2"/>
        <v>3889177</v>
      </c>
      <c r="E25" s="25">
        <f t="shared" si="2"/>
        <v>721589</v>
      </c>
      <c r="F25" s="25">
        <f t="shared" si="2"/>
        <v>0</v>
      </c>
      <c r="G25" s="25">
        <f t="shared" si="2"/>
        <v>0</v>
      </c>
      <c r="H25" s="25">
        <f t="shared" si="2"/>
        <v>0</v>
      </c>
      <c r="I25" s="25">
        <f t="shared" si="0"/>
        <v>9912245</v>
      </c>
    </row>
  </sheetData>
  <mergeCells count="1">
    <mergeCell ref="A9:I13"/>
  </mergeCells>
  <pageMargins left="0.7" right="0.7" top="0.75" bottom="0.75" header="0.3" footer="0.3"/>
  <pageSetup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F83D9-7ED5-4FA7-92F5-67BB768AB37B}">
  <sheetPr>
    <pageSetUpPr fitToPage="1"/>
  </sheetPr>
  <dimension ref="A1:I25"/>
  <sheetViews>
    <sheetView zoomScaleNormal="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10.42578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116</v>
      </c>
      <c r="B3" s="3"/>
      <c r="C3" s="3"/>
      <c r="D3" s="3"/>
      <c r="E3" s="3"/>
      <c r="F3" s="14"/>
      <c r="G3" s="14"/>
      <c r="H3" s="14"/>
      <c r="I3" s="14"/>
    </row>
    <row r="4" spans="1:9" x14ac:dyDescent="0.25">
      <c r="A4" s="38" t="s">
        <v>208</v>
      </c>
      <c r="B4" s="38"/>
      <c r="C4" s="38"/>
      <c r="D4" s="38"/>
      <c r="E4" s="38"/>
      <c r="F4" s="39"/>
      <c r="G4" s="39"/>
      <c r="H4" s="39"/>
      <c r="I4" s="39"/>
    </row>
    <row r="5" spans="1:9" x14ac:dyDescent="0.25">
      <c r="A5" s="38" t="s">
        <v>114</v>
      </c>
      <c r="B5" s="38"/>
      <c r="C5" s="38"/>
      <c r="D5" s="38"/>
      <c r="E5" s="38"/>
      <c r="F5" s="39"/>
      <c r="G5" s="39"/>
      <c r="H5" s="39"/>
      <c r="I5" s="39"/>
    </row>
    <row r="6" spans="1:9" x14ac:dyDescent="0.25">
      <c r="A6" s="38" t="s">
        <v>115</v>
      </c>
      <c r="B6" s="38"/>
      <c r="C6" s="38"/>
      <c r="D6" s="38"/>
      <c r="E6" s="38"/>
      <c r="F6" s="39"/>
      <c r="G6" s="39"/>
      <c r="H6" s="39"/>
      <c r="I6" s="39"/>
    </row>
    <row r="7" spans="1:9" x14ac:dyDescent="0.25">
      <c r="A7" s="3" t="s">
        <v>102</v>
      </c>
      <c r="B7" s="38"/>
      <c r="C7" s="38"/>
      <c r="D7" s="38"/>
      <c r="E7" s="38"/>
      <c r="F7" s="39"/>
      <c r="G7" s="39"/>
      <c r="H7" s="39"/>
      <c r="I7" s="39"/>
    </row>
    <row r="8" spans="1:9" x14ac:dyDescent="0.25">
      <c r="A8" s="40" t="s">
        <v>4</v>
      </c>
      <c r="B8" s="41"/>
      <c r="C8" s="38"/>
      <c r="D8" s="38"/>
      <c r="E8" s="38"/>
      <c r="F8" s="39"/>
      <c r="G8" s="39"/>
      <c r="H8" s="39"/>
      <c r="I8" s="39"/>
    </row>
    <row r="9" spans="1:9" x14ac:dyDescent="0.25">
      <c r="A9" s="74" t="s">
        <v>142</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42" t="s">
        <v>24</v>
      </c>
      <c r="B15" s="42">
        <v>0</v>
      </c>
      <c r="C15" s="42">
        <v>0</v>
      </c>
      <c r="D15" s="42">
        <v>0</v>
      </c>
      <c r="E15" s="42">
        <v>0</v>
      </c>
      <c r="F15" s="42">
        <v>0</v>
      </c>
      <c r="G15" s="42">
        <v>0</v>
      </c>
      <c r="H15" s="42">
        <v>0</v>
      </c>
      <c r="I15" s="42">
        <f t="shared" ref="I15:I25" si="0">SUM(B15:H15)</f>
        <v>0</v>
      </c>
    </row>
    <row r="16" spans="1:9" x14ac:dyDescent="0.25">
      <c r="A16" s="42" t="s">
        <v>18</v>
      </c>
      <c r="B16" s="42">
        <v>0</v>
      </c>
      <c r="C16" s="42">
        <v>0</v>
      </c>
      <c r="D16" s="42">
        <v>0</v>
      </c>
      <c r="E16" s="42">
        <v>0</v>
      </c>
      <c r="F16" s="42">
        <v>0</v>
      </c>
      <c r="G16" s="42">
        <v>0</v>
      </c>
      <c r="H16" s="42">
        <v>0</v>
      </c>
      <c r="I16" s="42">
        <f t="shared" si="0"/>
        <v>0</v>
      </c>
    </row>
    <row r="17" spans="1:9" x14ac:dyDescent="0.25">
      <c r="A17" s="42" t="s">
        <v>19</v>
      </c>
      <c r="B17" s="42">
        <v>0</v>
      </c>
      <c r="C17" s="42">
        <v>500000</v>
      </c>
      <c r="D17" s="42">
        <v>1000000</v>
      </c>
      <c r="E17" s="42">
        <v>0</v>
      </c>
      <c r="F17" s="42">
        <v>0</v>
      </c>
      <c r="G17" s="42">
        <v>0</v>
      </c>
      <c r="H17" s="42">
        <v>0</v>
      </c>
      <c r="I17" s="42">
        <f t="shared" si="0"/>
        <v>1500000</v>
      </c>
    </row>
    <row r="18" spans="1:9" x14ac:dyDescent="0.25">
      <c r="A18" s="42" t="s">
        <v>20</v>
      </c>
      <c r="B18" s="42">
        <v>0</v>
      </c>
      <c r="C18" s="42">
        <v>0</v>
      </c>
      <c r="D18" s="42">
        <v>0</v>
      </c>
      <c r="E18" s="42">
        <v>0</v>
      </c>
      <c r="F18" s="42">
        <v>0</v>
      </c>
      <c r="G18" s="42">
        <v>0</v>
      </c>
      <c r="H18" s="42">
        <v>0</v>
      </c>
      <c r="I18" s="42">
        <f t="shared" si="0"/>
        <v>0</v>
      </c>
    </row>
    <row r="19" spans="1:9" x14ac:dyDescent="0.25">
      <c r="A19" s="42" t="s">
        <v>21</v>
      </c>
      <c r="B19" s="42"/>
      <c r="C19" s="42">
        <v>0</v>
      </c>
      <c r="D19" s="42">
        <v>0</v>
      </c>
      <c r="E19" s="42">
        <v>0</v>
      </c>
      <c r="F19" s="42">
        <v>0</v>
      </c>
      <c r="G19" s="42">
        <v>0</v>
      </c>
      <c r="H19" s="42">
        <v>0</v>
      </c>
      <c r="I19" s="42">
        <f t="shared" si="0"/>
        <v>0</v>
      </c>
    </row>
    <row r="20" spans="1:9" x14ac:dyDescent="0.25">
      <c r="A20" s="18" t="s">
        <v>2</v>
      </c>
      <c r="B20" s="42">
        <f t="shared" ref="B20:H20" si="1">SUM(B15:B19)</f>
        <v>0</v>
      </c>
      <c r="C20" s="42">
        <f t="shared" si="1"/>
        <v>500000</v>
      </c>
      <c r="D20" s="42">
        <f t="shared" si="1"/>
        <v>1000000</v>
      </c>
      <c r="E20" s="42">
        <f t="shared" si="1"/>
        <v>0</v>
      </c>
      <c r="F20" s="42">
        <f t="shared" si="1"/>
        <v>0</v>
      </c>
      <c r="G20" s="42">
        <f t="shared" si="1"/>
        <v>0</v>
      </c>
      <c r="H20" s="42">
        <f t="shared" si="1"/>
        <v>0</v>
      </c>
      <c r="I20" s="42">
        <f t="shared" si="0"/>
        <v>1500000</v>
      </c>
    </row>
    <row r="21" spans="1:9" x14ac:dyDescent="0.25">
      <c r="A21" s="42" t="s">
        <v>8</v>
      </c>
      <c r="B21" s="42">
        <v>0</v>
      </c>
      <c r="C21" s="42">
        <v>0</v>
      </c>
      <c r="D21" s="42">
        <v>0</v>
      </c>
      <c r="E21" s="42">
        <v>0</v>
      </c>
      <c r="F21" s="42">
        <v>0</v>
      </c>
      <c r="G21" s="42">
        <v>0</v>
      </c>
      <c r="H21" s="42">
        <v>0</v>
      </c>
      <c r="I21" s="42">
        <f t="shared" si="0"/>
        <v>0</v>
      </c>
    </row>
    <row r="22" spans="1:9" x14ac:dyDescent="0.25">
      <c r="A22" s="42" t="s">
        <v>5</v>
      </c>
      <c r="B22" s="42">
        <v>0</v>
      </c>
      <c r="C22" s="42">
        <v>0</v>
      </c>
      <c r="D22" s="42">
        <v>300000</v>
      </c>
      <c r="E22" s="42">
        <v>0</v>
      </c>
      <c r="F22" s="42">
        <v>0</v>
      </c>
      <c r="G22" s="42">
        <v>0</v>
      </c>
      <c r="H22" s="42">
        <v>0</v>
      </c>
      <c r="I22" s="42">
        <f t="shared" si="0"/>
        <v>300000</v>
      </c>
    </row>
    <row r="23" spans="1:9" x14ac:dyDescent="0.25">
      <c r="A23" s="42" t="s">
        <v>6</v>
      </c>
      <c r="B23" s="42">
        <v>0</v>
      </c>
      <c r="C23" s="42">
        <v>0</v>
      </c>
      <c r="D23" s="42">
        <v>1200000</v>
      </c>
      <c r="E23" s="42">
        <v>0</v>
      </c>
      <c r="F23" s="42">
        <v>0</v>
      </c>
      <c r="G23" s="42">
        <v>0</v>
      </c>
      <c r="H23" s="42">
        <v>0</v>
      </c>
      <c r="I23" s="42">
        <f t="shared" si="0"/>
        <v>1200000</v>
      </c>
    </row>
    <row r="24" spans="1:9" x14ac:dyDescent="0.25">
      <c r="A24" s="42" t="s">
        <v>7</v>
      </c>
      <c r="B24" s="42">
        <v>0</v>
      </c>
      <c r="C24" s="42">
        <v>0</v>
      </c>
      <c r="D24" s="42">
        <v>0</v>
      </c>
      <c r="E24" s="42">
        <v>0</v>
      </c>
      <c r="F24" s="42">
        <v>0</v>
      </c>
      <c r="G24" s="42">
        <v>0</v>
      </c>
      <c r="H24" s="42">
        <v>0</v>
      </c>
      <c r="I24" s="42">
        <f t="shared" si="0"/>
        <v>0</v>
      </c>
    </row>
    <row r="25" spans="1:9" x14ac:dyDescent="0.25">
      <c r="A25" s="18" t="s">
        <v>0</v>
      </c>
      <c r="B25" s="42">
        <f t="shared" ref="B25:H25" si="2">SUM(B21:B24)</f>
        <v>0</v>
      </c>
      <c r="C25" s="42">
        <f t="shared" si="2"/>
        <v>0</v>
      </c>
      <c r="D25" s="42">
        <f t="shared" si="2"/>
        <v>1500000</v>
      </c>
      <c r="E25" s="42">
        <f t="shared" si="2"/>
        <v>0</v>
      </c>
      <c r="F25" s="42">
        <f t="shared" si="2"/>
        <v>0</v>
      </c>
      <c r="G25" s="42">
        <f t="shared" si="2"/>
        <v>0</v>
      </c>
      <c r="H25" s="42">
        <f t="shared" si="2"/>
        <v>0</v>
      </c>
      <c r="I25" s="42">
        <f t="shared" si="0"/>
        <v>1500000</v>
      </c>
    </row>
  </sheetData>
  <mergeCells count="1">
    <mergeCell ref="A9:I13"/>
  </mergeCells>
  <pageMargins left="0.7" right="0.7" top="0.75" bottom="0.75" header="0.3" footer="0.3"/>
  <pageSetup fitToHeight="0" orientation="landscape"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5"/>
  <sheetViews>
    <sheetView view="pageBreakPreview" zoomScaleNormal="100" zoomScaleSheetLayoutView="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10.42578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57</v>
      </c>
      <c r="B3" s="3"/>
      <c r="C3" s="3"/>
      <c r="D3" s="3"/>
      <c r="E3" s="3"/>
      <c r="F3" s="14"/>
      <c r="G3" s="14"/>
      <c r="H3" s="14"/>
      <c r="I3" s="14"/>
    </row>
    <row r="4" spans="1:9" x14ac:dyDescent="0.25">
      <c r="A4" s="3" t="s">
        <v>25</v>
      </c>
      <c r="B4" s="3"/>
      <c r="C4" s="3"/>
      <c r="D4" s="3"/>
      <c r="E4" s="3"/>
      <c r="F4" s="14"/>
      <c r="G4" s="14"/>
      <c r="H4" s="14"/>
      <c r="I4" s="14"/>
    </row>
    <row r="5" spans="1:9" x14ac:dyDescent="0.25">
      <c r="A5" s="3" t="s">
        <v>26</v>
      </c>
      <c r="B5" s="3"/>
      <c r="C5" s="3"/>
      <c r="D5" s="3"/>
      <c r="E5" s="3"/>
      <c r="F5" s="14"/>
      <c r="G5" s="14"/>
      <c r="H5" s="14"/>
      <c r="I5" s="14"/>
    </row>
    <row r="6" spans="1:9" x14ac:dyDescent="0.25">
      <c r="A6" s="3" t="s">
        <v>28</v>
      </c>
      <c r="B6" s="3"/>
      <c r="C6" s="3"/>
      <c r="D6" s="3"/>
      <c r="E6" s="3"/>
      <c r="F6" s="14"/>
      <c r="G6" s="14"/>
      <c r="H6" s="14"/>
      <c r="I6" s="14"/>
    </row>
    <row r="7" spans="1:9" x14ac:dyDescent="0.25">
      <c r="A7" s="3" t="s">
        <v>99</v>
      </c>
      <c r="B7" s="3"/>
      <c r="C7" s="3"/>
      <c r="D7" s="3"/>
      <c r="E7" s="3"/>
      <c r="F7" s="14"/>
      <c r="G7" s="14"/>
      <c r="H7" s="14"/>
      <c r="I7" s="14"/>
    </row>
    <row r="8" spans="1:9" x14ac:dyDescent="0.25">
      <c r="A8" s="6" t="s">
        <v>4</v>
      </c>
      <c r="B8" s="5"/>
      <c r="C8" s="3"/>
      <c r="D8" s="3"/>
      <c r="E8" s="3"/>
      <c r="F8" s="14"/>
      <c r="G8" s="14"/>
      <c r="H8" s="14"/>
      <c r="I8" s="14"/>
    </row>
    <row r="9" spans="1:9" x14ac:dyDescent="0.25">
      <c r="A9" s="73" t="s">
        <v>27</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38.25" x14ac:dyDescent="0.25">
      <c r="A14" s="20" t="s">
        <v>3</v>
      </c>
      <c r="B14" s="21" t="s">
        <v>1</v>
      </c>
      <c r="C14" s="21" t="s">
        <v>9</v>
      </c>
      <c r="D14" s="21" t="s">
        <v>10</v>
      </c>
      <c r="E14" s="21" t="s">
        <v>11</v>
      </c>
      <c r="F14" s="21" t="s">
        <v>12</v>
      </c>
      <c r="G14" s="21" t="s">
        <v>49</v>
      </c>
      <c r="H14" s="22" t="s">
        <v>50</v>
      </c>
      <c r="I14" s="22" t="s">
        <v>2</v>
      </c>
    </row>
    <row r="15" spans="1:9" x14ac:dyDescent="0.25">
      <c r="A15" s="26" t="s">
        <v>24</v>
      </c>
      <c r="B15" s="26">
        <v>0</v>
      </c>
      <c r="C15" s="26">
        <v>0</v>
      </c>
      <c r="D15" s="26">
        <v>0</v>
      </c>
      <c r="E15" s="26">
        <v>0</v>
      </c>
      <c r="F15" s="26">
        <v>0</v>
      </c>
      <c r="G15" s="26">
        <v>0</v>
      </c>
      <c r="H15" s="26">
        <v>0</v>
      </c>
      <c r="I15" s="26">
        <f t="shared" ref="I15:I25" si="0">SUM(B15:H15)</f>
        <v>0</v>
      </c>
    </row>
    <row r="16" spans="1:9" x14ac:dyDescent="0.25">
      <c r="A16" s="26" t="s">
        <v>18</v>
      </c>
      <c r="B16" s="26">
        <v>0</v>
      </c>
      <c r="C16" s="26">
        <v>0</v>
      </c>
      <c r="D16" s="26">
        <v>0</v>
      </c>
      <c r="E16" s="26">
        <v>0</v>
      </c>
      <c r="F16" s="26">
        <v>0</v>
      </c>
      <c r="G16" s="26">
        <v>0</v>
      </c>
      <c r="H16" s="26">
        <v>0</v>
      </c>
      <c r="I16" s="26">
        <f t="shared" si="0"/>
        <v>0</v>
      </c>
    </row>
    <row r="17" spans="1:9" x14ac:dyDescent="0.25">
      <c r="A17" s="26" t="s">
        <v>19</v>
      </c>
      <c r="B17" s="26">
        <v>0</v>
      </c>
      <c r="C17" s="26">
        <v>0</v>
      </c>
      <c r="D17" s="26">
        <v>0</v>
      </c>
      <c r="E17" s="26">
        <v>0</v>
      </c>
      <c r="F17" s="26">
        <v>0</v>
      </c>
      <c r="G17" s="26">
        <v>0</v>
      </c>
      <c r="H17" s="26">
        <v>0</v>
      </c>
      <c r="I17" s="26">
        <f t="shared" si="0"/>
        <v>0</v>
      </c>
    </row>
    <row r="18" spans="1:9" x14ac:dyDescent="0.25">
      <c r="A18" s="26" t="s">
        <v>20</v>
      </c>
      <c r="B18" s="26">
        <v>26160000</v>
      </c>
      <c r="C18" s="26">
        <v>0</v>
      </c>
      <c r="D18" s="26">
        <v>0</v>
      </c>
      <c r="E18" s="26">
        <v>0</v>
      </c>
      <c r="F18" s="26">
        <v>0</v>
      </c>
      <c r="G18" s="26">
        <v>0</v>
      </c>
      <c r="H18" s="26">
        <v>0</v>
      </c>
      <c r="I18" s="26">
        <f t="shared" si="0"/>
        <v>26160000</v>
      </c>
    </row>
    <row r="19" spans="1:9" x14ac:dyDescent="0.25">
      <c r="A19" s="26" t="s">
        <v>21</v>
      </c>
      <c r="B19" s="26">
        <v>0</v>
      </c>
      <c r="C19" s="26">
        <v>0</v>
      </c>
      <c r="D19" s="26">
        <v>0</v>
      </c>
      <c r="E19" s="26">
        <v>0</v>
      </c>
      <c r="F19" s="26">
        <v>0</v>
      </c>
      <c r="G19" s="26">
        <v>0</v>
      </c>
      <c r="H19" s="26">
        <v>0</v>
      </c>
      <c r="I19" s="26">
        <f t="shared" si="0"/>
        <v>0</v>
      </c>
    </row>
    <row r="20" spans="1:9" x14ac:dyDescent="0.25">
      <c r="A20" s="18" t="s">
        <v>2</v>
      </c>
      <c r="B20" s="26">
        <f t="shared" ref="B20:H20" si="1">SUM(B15:B19)</f>
        <v>26160000</v>
      </c>
      <c r="C20" s="26">
        <f t="shared" si="1"/>
        <v>0</v>
      </c>
      <c r="D20" s="26">
        <f t="shared" si="1"/>
        <v>0</v>
      </c>
      <c r="E20" s="26">
        <f t="shared" si="1"/>
        <v>0</v>
      </c>
      <c r="F20" s="26">
        <f t="shared" si="1"/>
        <v>0</v>
      </c>
      <c r="G20" s="26">
        <f t="shared" si="1"/>
        <v>0</v>
      </c>
      <c r="H20" s="26">
        <f t="shared" si="1"/>
        <v>0</v>
      </c>
      <c r="I20" s="26">
        <f t="shared" si="0"/>
        <v>26160000</v>
      </c>
    </row>
    <row r="21" spans="1:9" x14ac:dyDescent="0.25">
      <c r="A21" s="26" t="s">
        <v>8</v>
      </c>
      <c r="B21" s="26">
        <v>3362068.4</v>
      </c>
      <c r="C21" s="26">
        <v>0</v>
      </c>
      <c r="D21" s="26">
        <v>0</v>
      </c>
      <c r="E21" s="26">
        <v>0</v>
      </c>
      <c r="F21" s="26">
        <v>0</v>
      </c>
      <c r="G21" s="26">
        <v>0</v>
      </c>
      <c r="H21" s="26">
        <v>0</v>
      </c>
      <c r="I21" s="26">
        <f t="shared" si="0"/>
        <v>3362068.4</v>
      </c>
    </row>
    <row r="22" spans="1:9" x14ac:dyDescent="0.25">
      <c r="A22" s="26" t="s">
        <v>5</v>
      </c>
      <c r="B22" s="26">
        <f>1862956+37875</f>
        <v>1900831</v>
      </c>
      <c r="C22" s="26">
        <v>845933</v>
      </c>
      <c r="D22" s="26"/>
      <c r="E22" s="26">
        <v>0</v>
      </c>
      <c r="F22" s="26">
        <v>0</v>
      </c>
      <c r="G22" s="26">
        <v>0</v>
      </c>
      <c r="H22" s="26">
        <v>0</v>
      </c>
      <c r="I22" s="26">
        <f t="shared" si="0"/>
        <v>2746764</v>
      </c>
    </row>
    <row r="23" spans="1:9" x14ac:dyDescent="0.25">
      <c r="A23" s="26" t="s">
        <v>6</v>
      </c>
      <c r="B23" s="26">
        <f>1757221+69011</f>
        <v>1826232</v>
      </c>
      <c r="C23" s="26">
        <v>8699208</v>
      </c>
      <c r="D23" s="26">
        <v>9500000</v>
      </c>
      <c r="E23" s="26">
        <v>0</v>
      </c>
      <c r="F23" s="26">
        <v>0</v>
      </c>
      <c r="G23" s="26">
        <v>0</v>
      </c>
      <c r="H23" s="26">
        <v>0</v>
      </c>
      <c r="I23" s="26">
        <f t="shared" si="0"/>
        <v>20025440</v>
      </c>
    </row>
    <row r="24" spans="1:9" x14ac:dyDescent="0.25">
      <c r="A24" s="26" t="s">
        <v>7</v>
      </c>
      <c r="B24" s="26">
        <f>426+800+24502</f>
        <v>25728</v>
      </c>
      <c r="C24" s="26"/>
      <c r="D24" s="26"/>
      <c r="E24" s="26">
        <v>0</v>
      </c>
      <c r="F24" s="26">
        <v>0</v>
      </c>
      <c r="G24" s="26">
        <v>0</v>
      </c>
      <c r="H24" s="26">
        <v>0</v>
      </c>
      <c r="I24" s="26">
        <f t="shared" si="0"/>
        <v>25728</v>
      </c>
    </row>
    <row r="25" spans="1:9" x14ac:dyDescent="0.25">
      <c r="A25" s="18" t="s">
        <v>0</v>
      </c>
      <c r="B25" s="26">
        <f t="shared" ref="B25:H25" si="2">SUM(B21:B24)</f>
        <v>7114859.4000000004</v>
      </c>
      <c r="C25" s="26">
        <f t="shared" si="2"/>
        <v>9545141</v>
      </c>
      <c r="D25" s="26">
        <f t="shared" si="2"/>
        <v>9500000</v>
      </c>
      <c r="E25" s="26">
        <f t="shared" si="2"/>
        <v>0</v>
      </c>
      <c r="F25" s="26">
        <f t="shared" si="2"/>
        <v>0</v>
      </c>
      <c r="G25" s="26">
        <f t="shared" si="2"/>
        <v>0</v>
      </c>
      <c r="H25" s="26">
        <f t="shared" si="2"/>
        <v>0</v>
      </c>
      <c r="I25" s="26">
        <f t="shared" si="0"/>
        <v>26160000.399999999</v>
      </c>
    </row>
  </sheetData>
  <mergeCells count="1">
    <mergeCell ref="A9:I13"/>
  </mergeCells>
  <pageMargins left="0.7" right="0.7" top="0.75" bottom="0.75" header="0.3" footer="0.3"/>
  <pageSetup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E6A2-8765-4CDF-B8E8-247AE97096ED}">
  <sheetPr>
    <pageSetUpPr fitToPage="1"/>
  </sheetPr>
  <dimension ref="A1:I25"/>
  <sheetViews>
    <sheetView view="pageBreakPreview" zoomScaleNormal="100" zoomScaleSheetLayoutView="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10.42578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70</v>
      </c>
      <c r="B3" s="3"/>
      <c r="C3" s="3"/>
      <c r="D3" s="3"/>
      <c r="E3" s="3"/>
      <c r="F3" s="14"/>
      <c r="G3" s="14"/>
      <c r="H3" s="14"/>
      <c r="I3" s="14"/>
    </row>
    <row r="4" spans="1:9" x14ac:dyDescent="0.25">
      <c r="A4" s="3" t="s">
        <v>71</v>
      </c>
      <c r="B4" s="3"/>
      <c r="C4" s="3"/>
      <c r="D4" s="3"/>
      <c r="E4" s="3"/>
      <c r="F4" s="14"/>
      <c r="G4" s="14"/>
      <c r="H4" s="14"/>
      <c r="I4" s="14"/>
    </row>
    <row r="5" spans="1:9" x14ac:dyDescent="0.25">
      <c r="A5" s="3" t="s">
        <v>72</v>
      </c>
      <c r="B5" s="38"/>
      <c r="C5" s="3"/>
      <c r="D5" s="3"/>
      <c r="E5" s="3"/>
      <c r="F5" s="14"/>
      <c r="G5" s="14"/>
      <c r="H5" s="14"/>
      <c r="I5" s="14"/>
    </row>
    <row r="6" spans="1:9" x14ac:dyDescent="0.25">
      <c r="A6" s="3" t="s">
        <v>73</v>
      </c>
      <c r="B6" s="3"/>
      <c r="C6" s="3"/>
      <c r="D6" s="3"/>
      <c r="E6" s="3"/>
      <c r="F6" s="14"/>
      <c r="G6" s="14"/>
      <c r="H6" s="14"/>
      <c r="I6" s="14"/>
    </row>
    <row r="7" spans="1:9" x14ac:dyDescent="0.25">
      <c r="A7" s="3" t="s">
        <v>95</v>
      </c>
      <c r="B7" s="3"/>
      <c r="C7" s="3"/>
      <c r="D7" s="3"/>
      <c r="E7" s="3"/>
      <c r="F7" s="14"/>
      <c r="G7" s="14"/>
      <c r="H7" s="14"/>
      <c r="I7" s="14"/>
    </row>
    <row r="8" spans="1:9" x14ac:dyDescent="0.25">
      <c r="A8" s="6" t="s">
        <v>4</v>
      </c>
      <c r="B8" s="5"/>
      <c r="C8" s="3"/>
      <c r="D8" s="3"/>
      <c r="E8" s="3"/>
      <c r="F8" s="14"/>
      <c r="G8" s="14"/>
      <c r="H8" s="14"/>
      <c r="I8" s="14"/>
    </row>
    <row r="9" spans="1:9" x14ac:dyDescent="0.25">
      <c r="A9" s="74" t="s">
        <v>141</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37" t="s">
        <v>24</v>
      </c>
      <c r="B15" s="37">
        <v>0</v>
      </c>
      <c r="C15" s="37">
        <v>0</v>
      </c>
      <c r="D15" s="37">
        <v>0</v>
      </c>
      <c r="E15" s="37">
        <v>0</v>
      </c>
      <c r="F15" s="37">
        <v>0</v>
      </c>
      <c r="G15" s="37">
        <v>0</v>
      </c>
      <c r="H15" s="37">
        <v>0</v>
      </c>
      <c r="I15" s="37">
        <f t="shared" ref="I15:I25" si="0">SUM(B15:H15)</f>
        <v>0</v>
      </c>
    </row>
    <row r="16" spans="1:9" x14ac:dyDescent="0.25">
      <c r="A16" s="37" t="s">
        <v>18</v>
      </c>
      <c r="B16" s="37">
        <v>0</v>
      </c>
      <c r="C16" s="37">
        <v>0</v>
      </c>
      <c r="D16" s="37">
        <v>0</v>
      </c>
      <c r="E16" s="37">
        <v>0</v>
      </c>
      <c r="F16" s="37">
        <v>0</v>
      </c>
      <c r="G16" s="37">
        <v>0</v>
      </c>
      <c r="H16" s="37">
        <v>0</v>
      </c>
      <c r="I16" s="37">
        <f t="shared" si="0"/>
        <v>0</v>
      </c>
    </row>
    <row r="17" spans="1:9" x14ac:dyDescent="0.25">
      <c r="A17" s="37" t="s">
        <v>19</v>
      </c>
      <c r="B17" s="37">
        <v>0</v>
      </c>
      <c r="C17" s="37">
        <v>0</v>
      </c>
      <c r="D17" s="37">
        <v>0</v>
      </c>
      <c r="E17" s="37">
        <v>0</v>
      </c>
      <c r="F17" s="37">
        <v>0</v>
      </c>
      <c r="G17" s="37">
        <v>0</v>
      </c>
      <c r="H17" s="37">
        <v>0</v>
      </c>
      <c r="I17" s="37">
        <f t="shared" si="0"/>
        <v>0</v>
      </c>
    </row>
    <row r="18" spans="1:9" x14ac:dyDescent="0.25">
      <c r="A18" s="37" t="s">
        <v>77</v>
      </c>
      <c r="B18" s="37">
        <v>25000</v>
      </c>
      <c r="C18" s="37">
        <v>0</v>
      </c>
      <c r="D18" s="37">
        <v>0</v>
      </c>
      <c r="E18" s="37">
        <v>0</v>
      </c>
      <c r="F18" s="37">
        <v>0</v>
      </c>
      <c r="G18" s="37">
        <v>0</v>
      </c>
      <c r="H18" s="37">
        <v>0</v>
      </c>
      <c r="I18" s="37">
        <f t="shared" si="0"/>
        <v>25000</v>
      </c>
    </row>
    <row r="19" spans="1:9" x14ac:dyDescent="0.25">
      <c r="A19" s="37" t="s">
        <v>32</v>
      </c>
      <c r="B19" s="37">
        <v>64000</v>
      </c>
      <c r="C19" s="37">
        <v>0</v>
      </c>
      <c r="D19" s="37">
        <v>0</v>
      </c>
      <c r="E19" s="37">
        <v>0</v>
      </c>
      <c r="F19" s="37">
        <v>0</v>
      </c>
      <c r="G19" s="37">
        <v>0</v>
      </c>
      <c r="H19" s="37">
        <v>0</v>
      </c>
      <c r="I19" s="37">
        <f t="shared" si="0"/>
        <v>64000</v>
      </c>
    </row>
    <row r="20" spans="1:9" x14ac:dyDescent="0.25">
      <c r="A20" s="18" t="s">
        <v>2</v>
      </c>
      <c r="B20" s="37">
        <f t="shared" ref="B20:H20" si="1">SUM(B15:B19)</f>
        <v>89000</v>
      </c>
      <c r="C20" s="37">
        <f t="shared" si="1"/>
        <v>0</v>
      </c>
      <c r="D20" s="37">
        <f t="shared" si="1"/>
        <v>0</v>
      </c>
      <c r="E20" s="37">
        <f t="shared" si="1"/>
        <v>0</v>
      </c>
      <c r="F20" s="37">
        <f t="shared" si="1"/>
        <v>0</v>
      </c>
      <c r="G20" s="37">
        <f t="shared" si="1"/>
        <v>0</v>
      </c>
      <c r="H20" s="37">
        <f t="shared" si="1"/>
        <v>0</v>
      </c>
      <c r="I20" s="37">
        <f t="shared" si="0"/>
        <v>89000</v>
      </c>
    </row>
    <row r="21" spans="1:9" x14ac:dyDescent="0.25">
      <c r="A21" s="37" t="s">
        <v>8</v>
      </c>
      <c r="B21" s="37">
        <v>0</v>
      </c>
      <c r="C21" s="37">
        <v>0</v>
      </c>
      <c r="D21" s="37">
        <v>0</v>
      </c>
      <c r="E21" s="37">
        <v>0</v>
      </c>
      <c r="F21" s="37">
        <v>0</v>
      </c>
      <c r="G21" s="37">
        <v>0</v>
      </c>
      <c r="H21" s="37">
        <v>0</v>
      </c>
      <c r="I21" s="37">
        <f t="shared" si="0"/>
        <v>0</v>
      </c>
    </row>
    <row r="22" spans="1:9" x14ac:dyDescent="0.25">
      <c r="A22" s="37" t="s">
        <v>5</v>
      </c>
      <c r="B22" s="37">
        <v>0</v>
      </c>
      <c r="C22" s="37">
        <v>0</v>
      </c>
      <c r="D22" s="37">
        <v>0</v>
      </c>
      <c r="E22" s="37">
        <v>0</v>
      </c>
      <c r="F22" s="37">
        <v>0</v>
      </c>
      <c r="G22" s="37">
        <v>0</v>
      </c>
      <c r="H22" s="37">
        <v>0</v>
      </c>
      <c r="I22" s="37">
        <f t="shared" si="0"/>
        <v>0</v>
      </c>
    </row>
    <row r="23" spans="1:9" x14ac:dyDescent="0.25">
      <c r="A23" s="37" t="s">
        <v>6</v>
      </c>
      <c r="B23" s="37">
        <v>0</v>
      </c>
      <c r="C23" s="37">
        <v>0</v>
      </c>
      <c r="D23" s="37">
        <v>89000</v>
      </c>
      <c r="E23" s="37">
        <v>0</v>
      </c>
      <c r="F23" s="37">
        <v>0</v>
      </c>
      <c r="G23" s="37">
        <v>0</v>
      </c>
      <c r="H23" s="37">
        <v>0</v>
      </c>
      <c r="I23" s="37">
        <f t="shared" si="0"/>
        <v>89000</v>
      </c>
    </row>
    <row r="24" spans="1:9" x14ac:dyDescent="0.25">
      <c r="A24" s="37" t="s">
        <v>7</v>
      </c>
      <c r="B24" s="37">
        <v>0</v>
      </c>
      <c r="C24" s="37">
        <v>0</v>
      </c>
      <c r="D24" s="37">
        <v>0</v>
      </c>
      <c r="E24" s="37">
        <v>0</v>
      </c>
      <c r="F24" s="37">
        <v>0</v>
      </c>
      <c r="G24" s="37">
        <v>0</v>
      </c>
      <c r="H24" s="37">
        <v>0</v>
      </c>
      <c r="I24" s="37">
        <f t="shared" si="0"/>
        <v>0</v>
      </c>
    </row>
    <row r="25" spans="1:9" x14ac:dyDescent="0.25">
      <c r="A25" s="18" t="s">
        <v>0</v>
      </c>
      <c r="B25" s="37">
        <f t="shared" ref="B25:H25" si="2">SUM(B21:B24)</f>
        <v>0</v>
      </c>
      <c r="C25" s="37">
        <f t="shared" si="2"/>
        <v>0</v>
      </c>
      <c r="D25" s="37">
        <f t="shared" si="2"/>
        <v>89000</v>
      </c>
      <c r="E25" s="37">
        <f t="shared" si="2"/>
        <v>0</v>
      </c>
      <c r="F25" s="37">
        <f t="shared" si="2"/>
        <v>0</v>
      </c>
      <c r="G25" s="37">
        <f t="shared" si="2"/>
        <v>0</v>
      </c>
      <c r="H25" s="37">
        <f t="shared" si="2"/>
        <v>0</v>
      </c>
      <c r="I25" s="37">
        <f t="shared" si="0"/>
        <v>89000</v>
      </c>
    </row>
  </sheetData>
  <mergeCells count="1">
    <mergeCell ref="A9:I13"/>
  </mergeCells>
  <pageMargins left="0.7" right="0.7" top="0.75" bottom="0.75" header="0.3" footer="0.3"/>
  <pageSetup fitToHeight="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5"/>
  <sheetViews>
    <sheetView view="pageBreakPreview" zoomScaleNormal="100" zoomScaleSheetLayoutView="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10.42578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58</v>
      </c>
      <c r="B3" s="3"/>
      <c r="C3" s="3"/>
      <c r="D3" s="3"/>
      <c r="E3" s="3"/>
      <c r="F3" s="14"/>
      <c r="G3" s="14"/>
      <c r="H3" s="14"/>
      <c r="I3" s="14"/>
    </row>
    <row r="4" spans="1:9" x14ac:dyDescent="0.25">
      <c r="A4" s="3" t="s">
        <v>31</v>
      </c>
      <c r="B4" s="3"/>
      <c r="C4" s="3"/>
      <c r="D4" s="3"/>
      <c r="E4" s="3"/>
      <c r="F4" s="14"/>
      <c r="G4" s="14"/>
      <c r="H4" s="14"/>
      <c r="I4" s="14"/>
    </row>
    <row r="5" spans="1:9" x14ac:dyDescent="0.25">
      <c r="A5" s="3" t="s">
        <v>65</v>
      </c>
      <c r="B5" s="38"/>
      <c r="C5" s="3"/>
      <c r="D5" s="3"/>
      <c r="E5" s="3"/>
      <c r="F5" s="14"/>
      <c r="G5" s="14"/>
      <c r="H5" s="14"/>
      <c r="I5" s="14"/>
    </row>
    <row r="6" spans="1:9" x14ac:dyDescent="0.25">
      <c r="A6" s="3" t="s">
        <v>29</v>
      </c>
      <c r="B6" s="3"/>
      <c r="C6" s="3"/>
      <c r="D6" s="3"/>
      <c r="E6" s="3"/>
      <c r="F6" s="14"/>
      <c r="G6" s="14"/>
      <c r="H6" s="14"/>
      <c r="I6" s="14"/>
    </row>
    <row r="7" spans="1:9" x14ac:dyDescent="0.25">
      <c r="A7" s="3" t="s">
        <v>96</v>
      </c>
      <c r="B7" s="3"/>
      <c r="C7" s="3"/>
      <c r="D7" s="3"/>
      <c r="E7" s="3"/>
      <c r="F7" s="14"/>
      <c r="G7" s="14"/>
      <c r="H7" s="14"/>
      <c r="I7" s="14"/>
    </row>
    <row r="8" spans="1:9" x14ac:dyDescent="0.25">
      <c r="A8" s="6" t="s">
        <v>4</v>
      </c>
      <c r="B8" s="5"/>
      <c r="C8" s="3"/>
      <c r="D8" s="3"/>
      <c r="E8" s="3"/>
      <c r="F8" s="14"/>
      <c r="G8" s="14"/>
      <c r="H8" s="14"/>
      <c r="I8" s="14"/>
    </row>
    <row r="9" spans="1:9" x14ac:dyDescent="0.25">
      <c r="A9" s="73" t="s">
        <v>30</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38.25" x14ac:dyDescent="0.25">
      <c r="A14" s="20" t="s">
        <v>3</v>
      </c>
      <c r="B14" s="21" t="s">
        <v>1</v>
      </c>
      <c r="C14" s="21" t="s">
        <v>9</v>
      </c>
      <c r="D14" s="21" t="s">
        <v>10</v>
      </c>
      <c r="E14" s="21" t="s">
        <v>11</v>
      </c>
      <c r="F14" s="21" t="s">
        <v>12</v>
      </c>
      <c r="G14" s="21" t="s">
        <v>49</v>
      </c>
      <c r="H14" s="22" t="s">
        <v>50</v>
      </c>
      <c r="I14" s="22" t="s">
        <v>2</v>
      </c>
    </row>
    <row r="15" spans="1:9" x14ac:dyDescent="0.25">
      <c r="A15" s="27" t="s">
        <v>24</v>
      </c>
      <c r="B15" s="27">
        <v>0</v>
      </c>
      <c r="C15" s="27">
        <v>0</v>
      </c>
      <c r="D15" s="27">
        <v>0</v>
      </c>
      <c r="E15" s="27">
        <v>0</v>
      </c>
      <c r="F15" s="27">
        <v>0</v>
      </c>
      <c r="G15" s="27">
        <v>0</v>
      </c>
      <c r="H15" s="27">
        <v>0</v>
      </c>
      <c r="I15" s="27">
        <f t="shared" ref="I15:I25" si="0">SUM(B15:H15)</f>
        <v>0</v>
      </c>
    </row>
    <row r="16" spans="1:9" x14ac:dyDescent="0.25">
      <c r="A16" s="27" t="s">
        <v>18</v>
      </c>
      <c r="B16" s="27">
        <v>0</v>
      </c>
      <c r="C16" s="27">
        <v>0</v>
      </c>
      <c r="D16" s="27">
        <v>0</v>
      </c>
      <c r="E16" s="27">
        <v>0</v>
      </c>
      <c r="F16" s="27">
        <v>0</v>
      </c>
      <c r="G16" s="27">
        <v>0</v>
      </c>
      <c r="H16" s="27">
        <v>0</v>
      </c>
      <c r="I16" s="27">
        <f t="shared" si="0"/>
        <v>0</v>
      </c>
    </row>
    <row r="17" spans="1:9" x14ac:dyDescent="0.25">
      <c r="A17" s="27" t="s">
        <v>19</v>
      </c>
      <c r="B17" s="27">
        <v>0</v>
      </c>
      <c r="C17" s="27">
        <v>0</v>
      </c>
      <c r="D17" s="27">
        <v>0</v>
      </c>
      <c r="E17" s="27">
        <v>0</v>
      </c>
      <c r="F17" s="27">
        <v>0</v>
      </c>
      <c r="G17" s="27">
        <v>0</v>
      </c>
      <c r="H17" s="27">
        <v>0</v>
      </c>
      <c r="I17" s="27">
        <f t="shared" si="0"/>
        <v>0</v>
      </c>
    </row>
    <row r="18" spans="1:9" x14ac:dyDescent="0.25">
      <c r="A18" s="27" t="s">
        <v>20</v>
      </c>
      <c r="B18" s="27">
        <v>0</v>
      </c>
      <c r="C18" s="27">
        <v>0</v>
      </c>
      <c r="D18" s="27">
        <v>0</v>
      </c>
      <c r="E18" s="27">
        <v>0</v>
      </c>
      <c r="F18" s="27">
        <v>0</v>
      </c>
      <c r="G18" s="27">
        <v>0</v>
      </c>
      <c r="H18" s="27">
        <v>0</v>
      </c>
      <c r="I18" s="27">
        <f t="shared" si="0"/>
        <v>0</v>
      </c>
    </row>
    <row r="19" spans="1:9" x14ac:dyDescent="0.25">
      <c r="A19" s="27" t="s">
        <v>21</v>
      </c>
      <c r="B19" s="27">
        <v>688902</v>
      </c>
      <c r="C19" s="27">
        <v>0</v>
      </c>
      <c r="D19" s="27">
        <v>0</v>
      </c>
      <c r="E19" s="27">
        <v>0</v>
      </c>
      <c r="F19" s="27">
        <v>0</v>
      </c>
      <c r="G19" s="27">
        <v>0</v>
      </c>
      <c r="H19" s="27">
        <v>0</v>
      </c>
      <c r="I19" s="27">
        <f t="shared" si="0"/>
        <v>688902</v>
      </c>
    </row>
    <row r="20" spans="1:9" x14ac:dyDescent="0.25">
      <c r="A20" s="18" t="s">
        <v>2</v>
      </c>
      <c r="B20" s="27">
        <f t="shared" ref="B20:H20" si="1">SUM(B15:B19)</f>
        <v>688902</v>
      </c>
      <c r="C20" s="27">
        <f t="shared" si="1"/>
        <v>0</v>
      </c>
      <c r="D20" s="27">
        <f t="shared" si="1"/>
        <v>0</v>
      </c>
      <c r="E20" s="27">
        <f t="shared" si="1"/>
        <v>0</v>
      </c>
      <c r="F20" s="27">
        <f t="shared" si="1"/>
        <v>0</v>
      </c>
      <c r="G20" s="27">
        <f t="shared" si="1"/>
        <v>0</v>
      </c>
      <c r="H20" s="27">
        <f t="shared" si="1"/>
        <v>0</v>
      </c>
      <c r="I20" s="27">
        <f t="shared" si="0"/>
        <v>688902</v>
      </c>
    </row>
    <row r="21" spans="1:9" x14ac:dyDescent="0.25">
      <c r="A21" s="27" t="s">
        <v>8</v>
      </c>
      <c r="B21" s="27">
        <v>0</v>
      </c>
      <c r="C21" s="27">
        <v>0</v>
      </c>
      <c r="D21" s="27">
        <v>0</v>
      </c>
      <c r="E21" s="27">
        <v>0</v>
      </c>
      <c r="F21" s="27">
        <v>0</v>
      </c>
      <c r="G21" s="27">
        <v>0</v>
      </c>
      <c r="H21" s="27">
        <v>0</v>
      </c>
      <c r="I21" s="27">
        <f t="shared" si="0"/>
        <v>0</v>
      </c>
    </row>
    <row r="22" spans="1:9" x14ac:dyDescent="0.25">
      <c r="A22" s="27" t="s">
        <v>5</v>
      </c>
      <c r="B22" s="27">
        <v>75346</v>
      </c>
      <c r="C22" s="27">
        <v>0</v>
      </c>
      <c r="D22" s="27">
        <v>0</v>
      </c>
      <c r="E22" s="27">
        <v>0</v>
      </c>
      <c r="F22" s="27">
        <v>0</v>
      </c>
      <c r="G22" s="27">
        <v>0</v>
      </c>
      <c r="H22" s="27">
        <v>0</v>
      </c>
      <c r="I22" s="27">
        <f t="shared" si="0"/>
        <v>75346</v>
      </c>
    </row>
    <row r="23" spans="1:9" x14ac:dyDescent="0.25">
      <c r="A23" s="27" t="s">
        <v>6</v>
      </c>
      <c r="B23" s="27">
        <v>0</v>
      </c>
      <c r="C23" s="27">
        <v>0</v>
      </c>
      <c r="D23" s="27">
        <v>613556</v>
      </c>
      <c r="E23" s="27">
        <v>0</v>
      </c>
      <c r="F23" s="27">
        <v>0</v>
      </c>
      <c r="G23" s="27">
        <v>0</v>
      </c>
      <c r="H23" s="27">
        <v>0</v>
      </c>
      <c r="I23" s="27">
        <f t="shared" si="0"/>
        <v>613556</v>
      </c>
    </row>
    <row r="24" spans="1:9" x14ac:dyDescent="0.25">
      <c r="A24" s="27" t="s">
        <v>7</v>
      </c>
      <c r="B24" s="27">
        <v>0</v>
      </c>
      <c r="C24" s="27">
        <v>0</v>
      </c>
      <c r="D24" s="27">
        <v>0</v>
      </c>
      <c r="E24" s="27">
        <v>0</v>
      </c>
      <c r="F24" s="27">
        <v>0</v>
      </c>
      <c r="G24" s="27">
        <v>0</v>
      </c>
      <c r="H24" s="27">
        <v>0</v>
      </c>
      <c r="I24" s="27">
        <f t="shared" si="0"/>
        <v>0</v>
      </c>
    </row>
    <row r="25" spans="1:9" x14ac:dyDescent="0.25">
      <c r="A25" s="18" t="s">
        <v>0</v>
      </c>
      <c r="B25" s="27">
        <f t="shared" ref="B25:H25" si="2">SUM(B21:B24)</f>
        <v>75346</v>
      </c>
      <c r="C25" s="27">
        <f t="shared" si="2"/>
        <v>0</v>
      </c>
      <c r="D25" s="27">
        <f t="shared" si="2"/>
        <v>613556</v>
      </c>
      <c r="E25" s="27">
        <f t="shared" si="2"/>
        <v>0</v>
      </c>
      <c r="F25" s="27">
        <f t="shared" si="2"/>
        <v>0</v>
      </c>
      <c r="G25" s="27">
        <f t="shared" si="2"/>
        <v>0</v>
      </c>
      <c r="H25" s="27">
        <f t="shared" si="2"/>
        <v>0</v>
      </c>
      <c r="I25" s="27">
        <f t="shared" si="0"/>
        <v>688902</v>
      </c>
    </row>
  </sheetData>
  <mergeCells count="1">
    <mergeCell ref="A9:I13"/>
  </mergeCells>
  <pageMargins left="0.7" right="0.7" top="0.75" bottom="0.75" header="0.3" footer="0.3"/>
  <pageSetup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8AF6C-D0A6-4B0F-8D58-DFCB880E8258}">
  <dimension ref="A1:M28"/>
  <sheetViews>
    <sheetView zoomScaleNormal="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10.42578125" bestFit="1" customWidth="1"/>
    <col min="8" max="8" width="11" customWidth="1"/>
    <col min="9" max="9" width="12.7109375" customWidth="1"/>
    <col min="13" max="13" width="10.7109375" bestFit="1"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69</v>
      </c>
      <c r="B3" s="3"/>
      <c r="C3" s="3"/>
      <c r="D3" s="3"/>
      <c r="E3" s="3"/>
      <c r="F3" s="14"/>
      <c r="G3" s="14"/>
      <c r="H3" s="14"/>
      <c r="I3" s="14"/>
    </row>
    <row r="4" spans="1:9" x14ac:dyDescent="0.25">
      <c r="A4" s="38" t="s">
        <v>211</v>
      </c>
      <c r="B4" s="38"/>
      <c r="C4" s="38"/>
      <c r="D4" s="38"/>
      <c r="E4" s="38"/>
      <c r="F4" s="39"/>
      <c r="G4" s="39"/>
      <c r="H4" s="39"/>
      <c r="I4" s="39"/>
    </row>
    <row r="5" spans="1:9" x14ac:dyDescent="0.25">
      <c r="A5" s="38" t="s">
        <v>65</v>
      </c>
      <c r="B5" s="38"/>
      <c r="C5" s="38"/>
      <c r="D5" s="38"/>
      <c r="E5" s="38"/>
      <c r="F5" s="39"/>
      <c r="G5" s="39"/>
      <c r="H5" s="39"/>
      <c r="I5" s="39"/>
    </row>
    <row r="6" spans="1:9" x14ac:dyDescent="0.25">
      <c r="A6" s="38" t="s">
        <v>92</v>
      </c>
      <c r="B6" s="38"/>
      <c r="C6" s="38"/>
      <c r="D6" s="38"/>
      <c r="E6" s="38"/>
      <c r="F6" s="39"/>
      <c r="G6" s="39"/>
      <c r="H6" s="39"/>
      <c r="I6" s="39"/>
    </row>
    <row r="7" spans="1:9" x14ac:dyDescent="0.25">
      <c r="A7" s="3" t="s">
        <v>95</v>
      </c>
      <c r="B7" s="38"/>
      <c r="C7" s="38"/>
      <c r="D7" s="38"/>
      <c r="E7" s="38"/>
      <c r="F7" s="39"/>
      <c r="G7" s="39"/>
      <c r="H7" s="39"/>
      <c r="I7" s="39"/>
    </row>
    <row r="8" spans="1:9" x14ac:dyDescent="0.25">
      <c r="A8" s="40" t="s">
        <v>4</v>
      </c>
      <c r="B8" s="41"/>
      <c r="C8" s="38"/>
      <c r="D8" s="38"/>
      <c r="E8" s="38"/>
      <c r="F8" s="39"/>
      <c r="G8" s="39"/>
      <c r="H8" s="39"/>
      <c r="I8" s="39"/>
    </row>
    <row r="9" spans="1:9" x14ac:dyDescent="0.25">
      <c r="A9" s="74" t="s">
        <v>103</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35" t="s">
        <v>126</v>
      </c>
      <c r="B15" s="35">
        <v>0</v>
      </c>
      <c r="C15" s="35">
        <v>805000</v>
      </c>
      <c r="D15" s="35">
        <v>0</v>
      </c>
      <c r="E15" s="35">
        <v>0</v>
      </c>
      <c r="F15" s="35">
        <v>0</v>
      </c>
      <c r="G15" s="35">
        <v>0</v>
      </c>
      <c r="H15" s="35">
        <v>0</v>
      </c>
      <c r="I15" s="35">
        <f t="shared" ref="I15:I25" si="0">SUM(B15:H15)</f>
        <v>805000</v>
      </c>
    </row>
    <row r="16" spans="1:9" x14ac:dyDescent="0.25">
      <c r="A16" s="35" t="s">
        <v>18</v>
      </c>
      <c r="B16" s="35">
        <v>0</v>
      </c>
      <c r="C16" s="35">
        <v>1205000</v>
      </c>
      <c r="D16" s="35">
        <v>1000000</v>
      </c>
      <c r="E16" s="35">
        <v>0</v>
      </c>
      <c r="F16" s="35">
        <v>0</v>
      </c>
      <c r="G16" s="35">
        <v>0</v>
      </c>
      <c r="H16" s="35">
        <v>0</v>
      </c>
      <c r="I16" s="35">
        <f t="shared" si="0"/>
        <v>2205000</v>
      </c>
    </row>
    <row r="17" spans="1:13" x14ac:dyDescent="0.25">
      <c r="A17" s="35" t="s">
        <v>19</v>
      </c>
      <c r="B17" s="35">
        <v>0</v>
      </c>
      <c r="C17" s="35">
        <v>0</v>
      </c>
      <c r="D17" s="35">
        <v>184840</v>
      </c>
      <c r="E17" s="35">
        <v>0</v>
      </c>
      <c r="F17" s="35">
        <v>0</v>
      </c>
      <c r="G17" s="35">
        <v>0</v>
      </c>
      <c r="H17" s="35">
        <v>0</v>
      </c>
      <c r="I17" s="35">
        <f t="shared" si="0"/>
        <v>184840</v>
      </c>
    </row>
    <row r="18" spans="1:13" x14ac:dyDescent="0.25">
      <c r="A18" s="35" t="s">
        <v>210</v>
      </c>
      <c r="B18" s="35">
        <v>0</v>
      </c>
      <c r="C18" s="35">
        <v>0</v>
      </c>
      <c r="D18" s="35">
        <v>255772</v>
      </c>
      <c r="E18" s="35">
        <v>255772</v>
      </c>
      <c r="F18" s="35">
        <v>0</v>
      </c>
      <c r="G18" s="35">
        <v>0</v>
      </c>
      <c r="H18" s="35">
        <v>0</v>
      </c>
      <c r="I18" s="35">
        <f t="shared" si="0"/>
        <v>511544</v>
      </c>
    </row>
    <row r="19" spans="1:13" x14ac:dyDescent="0.25">
      <c r="A19" s="35" t="s">
        <v>21</v>
      </c>
      <c r="B19" s="35"/>
      <c r="C19" s="35">
        <v>0</v>
      </c>
      <c r="D19" s="35">
        <v>0</v>
      </c>
      <c r="E19" s="35">
        <v>0</v>
      </c>
      <c r="F19" s="35">
        <v>0</v>
      </c>
      <c r="G19" s="35">
        <v>0</v>
      </c>
      <c r="H19" s="35">
        <v>0</v>
      </c>
      <c r="I19" s="35">
        <f t="shared" si="0"/>
        <v>0</v>
      </c>
    </row>
    <row r="20" spans="1:13" x14ac:dyDescent="0.25">
      <c r="A20" s="18" t="s">
        <v>2</v>
      </c>
      <c r="B20" s="35">
        <f t="shared" ref="B20:H20" si="1">SUM(B15:B19)</f>
        <v>0</v>
      </c>
      <c r="C20" s="35">
        <f t="shared" si="1"/>
        <v>2010000</v>
      </c>
      <c r="D20" s="35">
        <f t="shared" si="1"/>
        <v>1440612</v>
      </c>
      <c r="E20" s="35">
        <f t="shared" si="1"/>
        <v>255772</v>
      </c>
      <c r="F20" s="35">
        <f t="shared" si="1"/>
        <v>0</v>
      </c>
      <c r="G20" s="35">
        <f t="shared" si="1"/>
        <v>0</v>
      </c>
      <c r="H20" s="35">
        <f t="shared" si="1"/>
        <v>0</v>
      </c>
      <c r="I20" s="35">
        <f t="shared" si="0"/>
        <v>3706384</v>
      </c>
    </row>
    <row r="21" spans="1:13" x14ac:dyDescent="0.25">
      <c r="A21" s="35" t="s">
        <v>8</v>
      </c>
      <c r="B21" s="35">
        <v>0</v>
      </c>
      <c r="C21" s="35">
        <v>0</v>
      </c>
      <c r="D21" s="35">
        <v>0</v>
      </c>
      <c r="E21" s="35">
        <v>0</v>
      </c>
      <c r="F21" s="35">
        <v>0</v>
      </c>
      <c r="G21" s="35">
        <v>0</v>
      </c>
      <c r="H21" s="35">
        <v>0</v>
      </c>
      <c r="I21" s="35">
        <f t="shared" si="0"/>
        <v>0</v>
      </c>
    </row>
    <row r="22" spans="1:13" x14ac:dyDescent="0.25">
      <c r="A22" s="35" t="s">
        <v>5</v>
      </c>
      <c r="B22" s="35">
        <v>0</v>
      </c>
      <c r="C22" s="35">
        <v>410000</v>
      </c>
      <c r="D22" s="35">
        <v>300000</v>
      </c>
      <c r="E22" s="35">
        <v>0</v>
      </c>
      <c r="F22" s="35">
        <v>0</v>
      </c>
      <c r="G22" s="35">
        <v>0</v>
      </c>
      <c r="H22" s="35">
        <v>0</v>
      </c>
      <c r="I22" s="35">
        <f t="shared" si="0"/>
        <v>710000</v>
      </c>
    </row>
    <row r="23" spans="1:13" x14ac:dyDescent="0.25">
      <c r="A23" s="35" t="s">
        <v>6</v>
      </c>
      <c r="B23" s="35">
        <v>0</v>
      </c>
      <c r="C23" s="35">
        <v>0</v>
      </c>
      <c r="D23" s="35">
        <f>2484840+255772</f>
        <v>2740612</v>
      </c>
      <c r="E23" s="35">
        <f>511544-255772</f>
        <v>255772</v>
      </c>
      <c r="F23" s="35">
        <v>0</v>
      </c>
      <c r="G23" s="35">
        <v>0</v>
      </c>
      <c r="H23" s="35">
        <v>0</v>
      </c>
      <c r="I23" s="35">
        <f t="shared" si="0"/>
        <v>2996384</v>
      </c>
    </row>
    <row r="24" spans="1:13" x14ac:dyDescent="0.25">
      <c r="A24" s="35" t="s">
        <v>7</v>
      </c>
      <c r="B24" s="35">
        <v>0</v>
      </c>
      <c r="C24" s="35">
        <v>0</v>
      </c>
      <c r="D24" s="35">
        <v>0</v>
      </c>
      <c r="E24" s="35">
        <v>0</v>
      </c>
      <c r="F24" s="35">
        <v>0</v>
      </c>
      <c r="G24" s="35">
        <v>0</v>
      </c>
      <c r="H24" s="35">
        <v>0</v>
      </c>
      <c r="I24" s="35">
        <f t="shared" si="0"/>
        <v>0</v>
      </c>
    </row>
    <row r="25" spans="1:13" x14ac:dyDescent="0.25">
      <c r="A25" s="18" t="s">
        <v>0</v>
      </c>
      <c r="B25" s="35">
        <f t="shared" ref="B25:H25" si="2">SUM(B21:B24)</f>
        <v>0</v>
      </c>
      <c r="C25" s="35">
        <f t="shared" si="2"/>
        <v>410000</v>
      </c>
      <c r="D25" s="35">
        <f t="shared" si="2"/>
        <v>3040612</v>
      </c>
      <c r="E25" s="35">
        <f t="shared" si="2"/>
        <v>255772</v>
      </c>
      <c r="F25" s="35">
        <f t="shared" si="2"/>
        <v>0</v>
      </c>
      <c r="G25" s="35">
        <f t="shared" si="2"/>
        <v>0</v>
      </c>
      <c r="H25" s="35">
        <f t="shared" si="2"/>
        <v>0</v>
      </c>
      <c r="I25" s="35">
        <f t="shared" si="0"/>
        <v>3706384</v>
      </c>
    </row>
    <row r="26" spans="1:13" x14ac:dyDescent="0.25">
      <c r="M26" s="4">
        <f>D25-3040612</f>
        <v>0</v>
      </c>
    </row>
    <row r="28" spans="1:13" x14ac:dyDescent="0.25">
      <c r="I28" s="4"/>
    </row>
  </sheetData>
  <mergeCells count="1">
    <mergeCell ref="A9:I13"/>
  </mergeCells>
  <pageMargins left="0.7" right="0.7" top="0.75" bottom="0.75" header="0.3" footer="0.3"/>
  <pageSetup orientation="landscape" verticalDpi="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27"/>
  <sheetViews>
    <sheetView view="pageBreakPreview" zoomScaleNormal="100" zoomScaleSheetLayoutView="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19" ht="18.75" x14ac:dyDescent="0.25">
      <c r="A1" s="17" t="s">
        <v>13</v>
      </c>
      <c r="B1" s="13"/>
      <c r="C1" s="13"/>
      <c r="D1" s="13"/>
      <c r="E1" s="13"/>
      <c r="F1" s="13"/>
      <c r="G1" s="13"/>
      <c r="H1" s="13"/>
      <c r="I1" s="13"/>
    </row>
    <row r="2" spans="1:19" ht="15.75" x14ac:dyDescent="0.25">
      <c r="A2" s="17" t="s">
        <v>48</v>
      </c>
      <c r="B2" s="5"/>
      <c r="C2" s="5"/>
      <c r="D2" s="5"/>
      <c r="E2" s="5"/>
      <c r="F2" s="14"/>
      <c r="G2" s="14"/>
      <c r="H2" s="14"/>
      <c r="I2" s="14"/>
    </row>
    <row r="3" spans="1:19" ht="15.75" x14ac:dyDescent="0.25">
      <c r="A3" s="24" t="s">
        <v>124</v>
      </c>
      <c r="B3" s="3"/>
      <c r="C3" s="3"/>
      <c r="D3" s="3"/>
      <c r="E3" s="3"/>
      <c r="F3" s="14"/>
      <c r="G3" s="14"/>
      <c r="H3" s="14"/>
      <c r="I3" s="14"/>
    </row>
    <row r="4" spans="1:19" x14ac:dyDescent="0.25">
      <c r="A4" s="3" t="s">
        <v>35</v>
      </c>
      <c r="B4" s="3"/>
      <c r="C4" s="3"/>
      <c r="D4" s="3"/>
      <c r="E4" s="3"/>
      <c r="F4" s="14"/>
      <c r="G4" s="14"/>
      <c r="H4" s="14"/>
      <c r="I4" s="14"/>
    </row>
    <row r="5" spans="1:19" x14ac:dyDescent="0.25">
      <c r="A5" s="3" t="s">
        <v>125</v>
      </c>
      <c r="B5" s="3"/>
      <c r="C5" s="3"/>
      <c r="D5" s="3"/>
      <c r="E5" s="3"/>
      <c r="F5" s="14"/>
      <c r="G5" s="14"/>
      <c r="H5" s="14"/>
      <c r="I5" s="14"/>
    </row>
    <row r="6" spans="1:19" x14ac:dyDescent="0.25">
      <c r="A6" s="3" t="s">
        <v>34</v>
      </c>
      <c r="B6" s="3"/>
      <c r="C6" s="3"/>
      <c r="D6" s="3"/>
      <c r="E6" s="3"/>
      <c r="F6" s="14"/>
      <c r="G6" s="14"/>
      <c r="H6" s="14"/>
      <c r="I6" s="14"/>
    </row>
    <row r="7" spans="1:19" x14ac:dyDescent="0.25">
      <c r="A7" s="3" t="s">
        <v>95</v>
      </c>
      <c r="B7" s="3"/>
      <c r="C7" s="3"/>
      <c r="D7" s="3"/>
      <c r="E7" s="3"/>
      <c r="F7" s="14"/>
      <c r="G7" s="14"/>
      <c r="H7" s="14"/>
      <c r="I7" s="14"/>
    </row>
    <row r="8" spans="1:19" x14ac:dyDescent="0.25">
      <c r="A8" s="40" t="s">
        <v>4</v>
      </c>
      <c r="B8" s="41"/>
      <c r="C8" s="38"/>
      <c r="D8" s="38"/>
      <c r="E8" s="38"/>
      <c r="F8" s="39"/>
      <c r="G8" s="39"/>
      <c r="H8" s="39"/>
      <c r="I8" s="39"/>
    </row>
    <row r="9" spans="1:19" x14ac:dyDescent="0.25">
      <c r="A9" s="74" t="s">
        <v>36</v>
      </c>
      <c r="B9" s="74"/>
      <c r="C9" s="74"/>
      <c r="D9" s="74"/>
      <c r="E9" s="74"/>
      <c r="F9" s="74"/>
      <c r="G9" s="74"/>
      <c r="H9" s="74"/>
      <c r="I9" s="74"/>
      <c r="S9" s="31"/>
    </row>
    <row r="10" spans="1:19" x14ac:dyDescent="0.25">
      <c r="A10" s="74"/>
      <c r="B10" s="74"/>
      <c r="C10" s="74"/>
      <c r="D10" s="74"/>
      <c r="E10" s="74"/>
      <c r="F10" s="74"/>
      <c r="G10" s="74"/>
      <c r="H10" s="74"/>
      <c r="I10" s="74"/>
      <c r="S10" s="31"/>
    </row>
    <row r="11" spans="1:19" x14ac:dyDescent="0.25">
      <c r="A11" s="74"/>
      <c r="B11" s="74"/>
      <c r="C11" s="74"/>
      <c r="D11" s="74"/>
      <c r="E11" s="74"/>
      <c r="F11" s="74"/>
      <c r="G11" s="74"/>
      <c r="H11" s="74"/>
      <c r="I11" s="74"/>
      <c r="S11" s="31"/>
    </row>
    <row r="12" spans="1:19" x14ac:dyDescent="0.25">
      <c r="A12" s="74"/>
      <c r="B12" s="74"/>
      <c r="C12" s="74"/>
      <c r="D12" s="74"/>
      <c r="E12" s="74"/>
      <c r="F12" s="74"/>
      <c r="G12" s="74"/>
      <c r="H12" s="74"/>
      <c r="I12" s="74"/>
    </row>
    <row r="13" spans="1:19" x14ac:dyDescent="0.25">
      <c r="A13" s="74"/>
      <c r="B13" s="74"/>
      <c r="C13" s="74"/>
      <c r="D13" s="74"/>
      <c r="E13" s="74"/>
      <c r="F13" s="74"/>
      <c r="G13" s="74"/>
      <c r="H13" s="74"/>
      <c r="I13" s="74"/>
    </row>
    <row r="14" spans="1:19" ht="38.25" x14ac:dyDescent="0.25">
      <c r="A14" s="20" t="s">
        <v>3</v>
      </c>
      <c r="B14" s="21" t="s">
        <v>1</v>
      </c>
      <c r="C14" s="21" t="s">
        <v>9</v>
      </c>
      <c r="D14" s="21" t="s">
        <v>10</v>
      </c>
      <c r="E14" s="21" t="s">
        <v>11</v>
      </c>
      <c r="F14" s="21" t="s">
        <v>12</v>
      </c>
      <c r="G14" s="21" t="s">
        <v>49</v>
      </c>
      <c r="H14" s="22" t="s">
        <v>50</v>
      </c>
      <c r="I14" s="22" t="s">
        <v>2</v>
      </c>
    </row>
    <row r="15" spans="1:19" x14ac:dyDescent="0.25">
      <c r="A15" s="29" t="s">
        <v>18</v>
      </c>
      <c r="B15" s="29">
        <v>0</v>
      </c>
      <c r="C15" s="29">
        <v>0</v>
      </c>
      <c r="D15" s="29">
        <v>0</v>
      </c>
      <c r="E15" s="29">
        <v>0</v>
      </c>
      <c r="F15" s="29">
        <v>0</v>
      </c>
      <c r="G15" s="29">
        <v>0</v>
      </c>
      <c r="H15" s="29">
        <v>0</v>
      </c>
      <c r="I15" s="29">
        <f t="shared" ref="I15:I25" si="0">SUM(B15:H15)</f>
        <v>0</v>
      </c>
    </row>
    <row r="16" spans="1:19" x14ac:dyDescent="0.25">
      <c r="A16" s="29" t="s">
        <v>19</v>
      </c>
      <c r="B16" s="29">
        <v>600000</v>
      </c>
      <c r="C16" s="29">
        <v>0</v>
      </c>
      <c r="D16" s="29">
        <v>0</v>
      </c>
      <c r="E16" s="29">
        <v>0</v>
      </c>
      <c r="F16" s="29">
        <v>0</v>
      </c>
      <c r="G16" s="29">
        <v>0</v>
      </c>
      <c r="H16" s="29">
        <v>0</v>
      </c>
      <c r="I16" s="29">
        <f t="shared" si="0"/>
        <v>600000</v>
      </c>
    </row>
    <row r="17" spans="1:9" x14ac:dyDescent="0.25">
      <c r="A17" s="29" t="s">
        <v>20</v>
      </c>
      <c r="B17" s="29">
        <v>0</v>
      </c>
      <c r="C17" s="29">
        <v>0</v>
      </c>
      <c r="D17" s="29">
        <v>0</v>
      </c>
      <c r="E17" s="29">
        <v>0</v>
      </c>
      <c r="F17" s="29">
        <v>0</v>
      </c>
      <c r="G17" s="29">
        <v>0</v>
      </c>
      <c r="H17" s="29">
        <v>0</v>
      </c>
      <c r="I17" s="29">
        <f t="shared" si="0"/>
        <v>0</v>
      </c>
    </row>
    <row r="18" spans="1:9" x14ac:dyDescent="0.25">
      <c r="A18" s="29" t="s">
        <v>21</v>
      </c>
      <c r="B18" s="29">
        <v>0</v>
      </c>
      <c r="C18" s="29">
        <v>0</v>
      </c>
      <c r="D18" s="29">
        <v>0</v>
      </c>
      <c r="E18" s="29">
        <v>0</v>
      </c>
      <c r="F18" s="29">
        <v>0</v>
      </c>
      <c r="G18" s="29">
        <v>0</v>
      </c>
      <c r="H18" s="29">
        <v>0</v>
      </c>
      <c r="I18" s="29">
        <f t="shared" si="0"/>
        <v>0</v>
      </c>
    </row>
    <row r="19" spans="1:9" x14ac:dyDescent="0.25">
      <c r="A19" s="29" t="s">
        <v>32</v>
      </c>
      <c r="B19" s="29">
        <v>0</v>
      </c>
      <c r="C19" s="29">
        <v>0</v>
      </c>
      <c r="D19" s="29">
        <v>0</v>
      </c>
      <c r="E19" s="29">
        <v>0</v>
      </c>
      <c r="F19" s="29">
        <v>0</v>
      </c>
      <c r="G19" s="29">
        <v>0</v>
      </c>
      <c r="H19" s="29">
        <v>0</v>
      </c>
      <c r="I19" s="29">
        <f t="shared" si="0"/>
        <v>0</v>
      </c>
    </row>
    <row r="20" spans="1:9" x14ac:dyDescent="0.25">
      <c r="A20" s="18" t="s">
        <v>2</v>
      </c>
      <c r="B20" s="29">
        <f t="shared" ref="B20:H20" si="1">SUM(B15:B19)</f>
        <v>600000</v>
      </c>
      <c r="C20" s="29">
        <f t="shared" si="1"/>
        <v>0</v>
      </c>
      <c r="D20" s="29">
        <f t="shared" si="1"/>
        <v>0</v>
      </c>
      <c r="E20" s="29">
        <f t="shared" si="1"/>
        <v>0</v>
      </c>
      <c r="F20" s="29">
        <f t="shared" si="1"/>
        <v>0</v>
      </c>
      <c r="G20" s="29">
        <f t="shared" si="1"/>
        <v>0</v>
      </c>
      <c r="H20" s="29">
        <f t="shared" si="1"/>
        <v>0</v>
      </c>
      <c r="I20" s="29">
        <f t="shared" si="0"/>
        <v>600000</v>
      </c>
    </row>
    <row r="21" spans="1:9" x14ac:dyDescent="0.25">
      <c r="A21" s="29" t="s">
        <v>8</v>
      </c>
      <c r="B21" s="29">
        <v>0</v>
      </c>
      <c r="C21" s="29">
        <v>0</v>
      </c>
      <c r="D21" s="29">
        <v>0</v>
      </c>
      <c r="E21" s="29">
        <v>0</v>
      </c>
      <c r="F21" s="29">
        <v>0</v>
      </c>
      <c r="G21" s="29">
        <v>0</v>
      </c>
      <c r="H21" s="29">
        <v>0</v>
      </c>
      <c r="I21" s="29">
        <f t="shared" si="0"/>
        <v>0</v>
      </c>
    </row>
    <row r="22" spans="1:9" x14ac:dyDescent="0.25">
      <c r="A22" s="29" t="s">
        <v>5</v>
      </c>
      <c r="B22" s="29">
        <v>0</v>
      </c>
      <c r="C22" s="29">
        <v>6916.6</v>
      </c>
      <c r="D22" s="29">
        <v>0</v>
      </c>
      <c r="E22" s="29">
        <v>0</v>
      </c>
      <c r="F22" s="29">
        <v>0</v>
      </c>
      <c r="G22" s="29">
        <v>0</v>
      </c>
      <c r="H22" s="29">
        <v>0</v>
      </c>
      <c r="I22" s="29">
        <f t="shared" si="0"/>
        <v>6916.6</v>
      </c>
    </row>
    <row r="23" spans="1:9" x14ac:dyDescent="0.25">
      <c r="A23" s="29" t="s">
        <v>6</v>
      </c>
      <c r="B23" s="29">
        <f>108715-632</f>
        <v>108083</v>
      </c>
      <c r="C23" s="29">
        <v>0</v>
      </c>
      <c r="D23" s="29">
        <v>485000</v>
      </c>
      <c r="E23" s="29">
        <v>0</v>
      </c>
      <c r="F23" s="29">
        <v>0</v>
      </c>
      <c r="G23" s="29">
        <v>0</v>
      </c>
      <c r="H23" s="29">
        <v>0</v>
      </c>
      <c r="I23" s="29">
        <f t="shared" si="0"/>
        <v>593083</v>
      </c>
    </row>
    <row r="24" spans="1:9" x14ac:dyDescent="0.25">
      <c r="A24" s="29" t="s">
        <v>7</v>
      </c>
      <c r="B24" s="29">
        <v>0</v>
      </c>
      <c r="C24" s="29">
        <v>0</v>
      </c>
      <c r="D24" s="29">
        <v>0</v>
      </c>
      <c r="E24" s="29">
        <v>0</v>
      </c>
      <c r="F24" s="29">
        <v>0</v>
      </c>
      <c r="G24" s="29">
        <v>0</v>
      </c>
      <c r="H24" s="29">
        <v>0</v>
      </c>
      <c r="I24" s="29">
        <f t="shared" si="0"/>
        <v>0</v>
      </c>
    </row>
    <row r="25" spans="1:9" x14ac:dyDescent="0.25">
      <c r="A25" s="18" t="s">
        <v>0</v>
      </c>
      <c r="B25" s="29">
        <f t="shared" ref="B25:H25" si="2">SUM(B21:B24)</f>
        <v>108083</v>
      </c>
      <c r="C25" s="29">
        <f t="shared" si="2"/>
        <v>6916.6</v>
      </c>
      <c r="D25" s="29">
        <f t="shared" si="2"/>
        <v>485000</v>
      </c>
      <c r="E25" s="29">
        <f t="shared" si="2"/>
        <v>0</v>
      </c>
      <c r="F25" s="29">
        <f t="shared" si="2"/>
        <v>0</v>
      </c>
      <c r="G25" s="29">
        <f t="shared" si="2"/>
        <v>0</v>
      </c>
      <c r="H25" s="29">
        <f t="shared" si="2"/>
        <v>0</v>
      </c>
      <c r="I25" s="29">
        <f t="shared" si="0"/>
        <v>599999.6</v>
      </c>
    </row>
    <row r="27" spans="1:9" x14ac:dyDescent="0.25">
      <c r="A27" s="36"/>
    </row>
  </sheetData>
  <mergeCells count="1">
    <mergeCell ref="A9:I13"/>
  </mergeCells>
  <pageMargins left="0.7" right="0.7" top="0.75" bottom="0.75" header="0.3" footer="0.3"/>
  <pageSetup orientation="landscape"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6"/>
  <sheetViews>
    <sheetView view="pageBreakPreview" zoomScaleNormal="100" zoomScaleSheetLayoutView="100" workbookViewId="0">
      <selection activeCell="A30" sqref="A30:XFD36"/>
    </sheetView>
  </sheetViews>
  <sheetFormatPr defaultRowHeight="15" x14ac:dyDescent="0.25"/>
  <cols>
    <col min="1" max="1" width="26.7109375" customWidth="1"/>
    <col min="2" max="2" width="14.140625" customWidth="1"/>
    <col min="3" max="3" width="10.85546875" customWidth="1"/>
    <col min="4" max="5" width="9.5703125" bestFit="1" customWidth="1"/>
    <col min="8" max="8" width="11" customWidth="1"/>
    <col min="9" max="9" width="12.7109375" customWidth="1"/>
    <col min="14" max="15" width="9.7109375" bestFit="1" customWidth="1"/>
  </cols>
  <sheetData>
    <row r="1" spans="1:18" ht="18.75" x14ac:dyDescent="0.25">
      <c r="A1" s="17" t="s">
        <v>13</v>
      </c>
      <c r="B1" s="13"/>
      <c r="C1" s="13"/>
      <c r="D1" s="13"/>
      <c r="E1" s="13"/>
      <c r="F1" s="13"/>
      <c r="G1" s="13"/>
      <c r="H1" s="13"/>
      <c r="I1" s="13"/>
    </row>
    <row r="2" spans="1:18" ht="15.75" x14ac:dyDescent="0.25">
      <c r="A2" s="17" t="s">
        <v>48</v>
      </c>
      <c r="B2" s="5"/>
      <c r="C2" s="5"/>
      <c r="D2" s="5"/>
      <c r="E2" s="5"/>
      <c r="F2" s="14"/>
      <c r="G2" s="14"/>
      <c r="H2" s="14"/>
      <c r="I2" s="14"/>
    </row>
    <row r="3" spans="1:18" ht="15.75" x14ac:dyDescent="0.25">
      <c r="A3" s="24" t="s">
        <v>60</v>
      </c>
      <c r="B3" s="3"/>
      <c r="C3" s="3"/>
      <c r="D3" s="3"/>
      <c r="E3" s="3"/>
      <c r="F3" s="14"/>
      <c r="G3" s="14"/>
      <c r="H3" s="14"/>
      <c r="I3" s="14"/>
    </row>
    <row r="4" spans="1:18" x14ac:dyDescent="0.25">
      <c r="A4" s="3" t="s">
        <v>37</v>
      </c>
      <c r="B4" s="3"/>
      <c r="C4" s="3"/>
      <c r="D4" s="3"/>
      <c r="E4" s="3"/>
      <c r="F4" s="14"/>
      <c r="G4" s="14"/>
      <c r="H4" s="14"/>
      <c r="I4" s="14"/>
    </row>
    <row r="5" spans="1:18" x14ac:dyDescent="0.25">
      <c r="A5" s="3" t="s">
        <v>128</v>
      </c>
      <c r="B5" s="3"/>
      <c r="C5" s="3"/>
      <c r="D5" s="3"/>
      <c r="E5" s="3"/>
      <c r="F5" s="14"/>
      <c r="G5" s="14"/>
      <c r="H5" s="14"/>
      <c r="I5" s="14"/>
    </row>
    <row r="6" spans="1:18" x14ac:dyDescent="0.25">
      <c r="A6" s="3" t="s">
        <v>38</v>
      </c>
      <c r="B6" s="3"/>
      <c r="C6" s="3"/>
      <c r="D6" s="3"/>
      <c r="E6" s="3"/>
      <c r="F6" s="14"/>
      <c r="G6" s="14"/>
      <c r="H6" s="14"/>
      <c r="I6" s="14"/>
    </row>
    <row r="7" spans="1:18" x14ac:dyDescent="0.25">
      <c r="A7" s="3" t="s">
        <v>96</v>
      </c>
      <c r="B7" s="3"/>
      <c r="C7" s="3"/>
      <c r="D7" s="3"/>
      <c r="E7" s="3"/>
      <c r="F7" s="14"/>
      <c r="G7" s="14"/>
      <c r="H7" s="14"/>
      <c r="I7" s="14"/>
    </row>
    <row r="8" spans="1:18" x14ac:dyDescent="0.25">
      <c r="A8" s="6" t="s">
        <v>4</v>
      </c>
      <c r="B8" s="5"/>
      <c r="C8" s="3"/>
      <c r="D8" s="3"/>
      <c r="E8" s="3"/>
      <c r="F8" s="14"/>
      <c r="G8" s="14"/>
      <c r="H8" s="14"/>
      <c r="I8" s="14"/>
    </row>
    <row r="9" spans="1:18" x14ac:dyDescent="0.25">
      <c r="A9" s="73" t="s">
        <v>39</v>
      </c>
      <c r="B9" s="73"/>
      <c r="C9" s="73"/>
      <c r="D9" s="73"/>
      <c r="E9" s="73"/>
      <c r="F9" s="73"/>
      <c r="G9" s="73"/>
      <c r="H9" s="73"/>
      <c r="I9" s="73"/>
      <c r="R9" s="31"/>
    </row>
    <row r="10" spans="1:18" x14ac:dyDescent="0.25">
      <c r="A10" s="73"/>
      <c r="B10" s="73"/>
      <c r="C10" s="73"/>
      <c r="D10" s="73"/>
      <c r="E10" s="73"/>
      <c r="F10" s="73"/>
      <c r="G10" s="73"/>
      <c r="H10" s="73"/>
      <c r="I10" s="73"/>
      <c r="R10" s="31"/>
    </row>
    <row r="11" spans="1:18" x14ac:dyDescent="0.25">
      <c r="A11" s="73"/>
      <c r="B11" s="73"/>
      <c r="C11" s="73"/>
      <c r="D11" s="73"/>
      <c r="E11" s="73"/>
      <c r="F11" s="73"/>
      <c r="G11" s="73"/>
      <c r="H11" s="73"/>
      <c r="I11" s="73"/>
      <c r="R11" s="31"/>
    </row>
    <row r="12" spans="1:18" x14ac:dyDescent="0.25">
      <c r="A12" s="73"/>
      <c r="B12" s="73"/>
      <c r="C12" s="73"/>
      <c r="D12" s="73"/>
      <c r="E12" s="73"/>
      <c r="F12" s="73"/>
      <c r="G12" s="73"/>
      <c r="H12" s="73"/>
      <c r="I12" s="73"/>
    </row>
    <row r="13" spans="1:18" x14ac:dyDescent="0.25">
      <c r="A13" s="73"/>
      <c r="B13" s="73"/>
      <c r="C13" s="73"/>
      <c r="D13" s="73"/>
      <c r="E13" s="73"/>
      <c r="F13" s="73"/>
      <c r="G13" s="73"/>
      <c r="H13" s="73"/>
      <c r="I13" s="73"/>
    </row>
    <row r="14" spans="1:18" ht="38.25" x14ac:dyDescent="0.25">
      <c r="A14" s="20" t="s">
        <v>3</v>
      </c>
      <c r="B14" s="21" t="s">
        <v>1</v>
      </c>
      <c r="C14" s="21" t="s">
        <v>9</v>
      </c>
      <c r="D14" s="21" t="s">
        <v>10</v>
      </c>
      <c r="E14" s="21" t="s">
        <v>11</v>
      </c>
      <c r="F14" s="21" t="s">
        <v>12</v>
      </c>
      <c r="G14" s="21" t="s">
        <v>49</v>
      </c>
      <c r="H14" s="22" t="s">
        <v>50</v>
      </c>
      <c r="I14" s="22" t="s">
        <v>2</v>
      </c>
    </row>
    <row r="15" spans="1:18" x14ac:dyDescent="0.25">
      <c r="A15" s="30" t="s">
        <v>24</v>
      </c>
      <c r="B15" s="30">
        <f>20628102.32+981536.68-5268051-499638</f>
        <v>15841950</v>
      </c>
      <c r="C15" s="34">
        <v>5268051</v>
      </c>
      <c r="D15" s="30">
        <v>0</v>
      </c>
      <c r="E15" s="30">
        <v>0</v>
      </c>
      <c r="F15" s="30">
        <v>0</v>
      </c>
      <c r="G15" s="30">
        <v>0</v>
      </c>
      <c r="H15" s="30">
        <v>0</v>
      </c>
      <c r="I15" s="30">
        <f t="shared" ref="I15:I25" si="0">SUM(B15:H15)</f>
        <v>21110001</v>
      </c>
    </row>
    <row r="16" spans="1:18" x14ac:dyDescent="0.25">
      <c r="A16" s="30" t="s">
        <v>19</v>
      </c>
      <c r="B16" s="30">
        <v>0</v>
      </c>
      <c r="C16" s="30">
        <f>2635227</f>
        <v>2635227</v>
      </c>
      <c r="D16" s="30">
        <v>1500000</v>
      </c>
      <c r="E16" s="30">
        <f>1739745+3059556</f>
        <v>4799301</v>
      </c>
      <c r="F16" s="30">
        <v>0</v>
      </c>
      <c r="G16" s="30">
        <v>0</v>
      </c>
      <c r="H16" s="30">
        <v>0</v>
      </c>
      <c r="I16" s="30">
        <f t="shared" si="0"/>
        <v>8934528</v>
      </c>
    </row>
    <row r="17" spans="1:9" x14ac:dyDescent="0.25">
      <c r="A17" s="30" t="s">
        <v>20</v>
      </c>
      <c r="B17" s="30">
        <f>3000000+7049811.41</f>
        <v>10049811.41</v>
      </c>
      <c r="C17" s="30">
        <f>3088164.89+896341.6</f>
        <v>3984506.49</v>
      </c>
      <c r="D17" s="30">
        <v>1425000</v>
      </c>
      <c r="E17" s="30">
        <f>2599232+1364054</f>
        <v>3963286</v>
      </c>
      <c r="F17" s="30">
        <v>0</v>
      </c>
      <c r="G17" s="30">
        <v>0</v>
      </c>
      <c r="H17" s="30">
        <v>0</v>
      </c>
      <c r="I17" s="30">
        <f t="shared" si="0"/>
        <v>19422603.899999999</v>
      </c>
    </row>
    <row r="18" spans="1:9" x14ac:dyDescent="0.25">
      <c r="A18" s="30" t="s">
        <v>21</v>
      </c>
      <c r="B18" s="30">
        <v>172324</v>
      </c>
      <c r="C18" s="30">
        <v>853087</v>
      </c>
      <c r="D18" s="30">
        <v>0</v>
      </c>
      <c r="E18" s="30">
        <v>0</v>
      </c>
      <c r="F18" s="30">
        <v>0</v>
      </c>
      <c r="G18" s="30">
        <v>0</v>
      </c>
      <c r="H18" s="30">
        <v>0</v>
      </c>
      <c r="I18" s="30">
        <f t="shared" si="0"/>
        <v>1025411</v>
      </c>
    </row>
    <row r="19" spans="1:9" x14ac:dyDescent="0.25">
      <c r="A19" s="30" t="s">
        <v>32</v>
      </c>
      <c r="B19" s="30">
        <v>499638</v>
      </c>
      <c r="C19" s="30">
        <v>0</v>
      </c>
      <c r="D19" s="30">
        <v>1818437</v>
      </c>
      <c r="E19" s="30">
        <v>0</v>
      </c>
      <c r="F19" s="30">
        <v>0</v>
      </c>
      <c r="G19" s="30">
        <v>0</v>
      </c>
      <c r="H19" s="30">
        <v>0</v>
      </c>
      <c r="I19" s="30">
        <f t="shared" si="0"/>
        <v>2318075</v>
      </c>
    </row>
    <row r="20" spans="1:9" x14ac:dyDescent="0.25">
      <c r="A20" s="18" t="s">
        <v>2</v>
      </c>
      <c r="B20" s="30">
        <f t="shared" ref="B20:H20" si="1">SUM(B15:B19)</f>
        <v>26563723.41</v>
      </c>
      <c r="C20" s="30">
        <f t="shared" si="1"/>
        <v>12740871.49</v>
      </c>
      <c r="D20" s="30">
        <f t="shared" si="1"/>
        <v>4743437</v>
      </c>
      <c r="E20" s="30">
        <f t="shared" si="1"/>
        <v>8762587</v>
      </c>
      <c r="F20" s="30">
        <f t="shared" si="1"/>
        <v>0</v>
      </c>
      <c r="G20" s="30">
        <f t="shared" si="1"/>
        <v>0</v>
      </c>
      <c r="H20" s="30">
        <f t="shared" si="1"/>
        <v>0</v>
      </c>
      <c r="I20" s="30">
        <f t="shared" si="0"/>
        <v>52810618.899999999</v>
      </c>
    </row>
    <row r="21" spans="1:9" x14ac:dyDescent="0.25">
      <c r="A21" s="30" t="s">
        <v>8</v>
      </c>
      <c r="B21" s="30">
        <v>7049812.4100000001</v>
      </c>
      <c r="C21" s="30">
        <v>896342</v>
      </c>
      <c r="D21" s="30">
        <v>0</v>
      </c>
      <c r="E21" s="30">
        <v>0</v>
      </c>
      <c r="F21" s="30">
        <v>0</v>
      </c>
      <c r="G21" s="30">
        <v>0</v>
      </c>
      <c r="H21" s="30">
        <v>0</v>
      </c>
      <c r="I21" s="30">
        <f t="shared" si="0"/>
        <v>7946154.4100000001</v>
      </c>
    </row>
    <row r="22" spans="1:9" x14ac:dyDescent="0.25">
      <c r="A22" s="30" t="s">
        <v>5</v>
      </c>
      <c r="B22" s="30">
        <f>4249031+2860</f>
        <v>4251891</v>
      </c>
      <c r="C22" s="30">
        <v>0</v>
      </c>
      <c r="D22" s="30">
        <v>0</v>
      </c>
      <c r="E22" s="30">
        <v>0</v>
      </c>
      <c r="F22" s="30">
        <v>0</v>
      </c>
      <c r="G22" s="30">
        <v>0</v>
      </c>
      <c r="H22" s="30">
        <v>0</v>
      </c>
      <c r="I22" s="30">
        <f t="shared" si="0"/>
        <v>4251891</v>
      </c>
    </row>
    <row r="23" spans="1:9" x14ac:dyDescent="0.25">
      <c r="A23" s="30" t="s">
        <v>6</v>
      </c>
      <c r="B23" s="30">
        <f>108715+12954609+1000000+1489</f>
        <v>14064813</v>
      </c>
      <c r="C23" s="30">
        <f>5268051+3088164.89+2635226</f>
        <v>10991441.890000001</v>
      </c>
      <c r="D23" s="30">
        <f>4743437+1211372</f>
        <v>5954809</v>
      </c>
      <c r="E23" s="30">
        <f>7016444+2599231-1211372</f>
        <v>8404303</v>
      </c>
      <c r="F23" s="30">
        <v>0</v>
      </c>
      <c r="G23" s="30">
        <v>0</v>
      </c>
      <c r="H23" s="30">
        <v>0</v>
      </c>
      <c r="I23" s="30">
        <f t="shared" si="0"/>
        <v>39415366.890000001</v>
      </c>
    </row>
    <row r="24" spans="1:9" x14ac:dyDescent="0.25">
      <c r="A24" s="30" t="s">
        <v>7</v>
      </c>
      <c r="B24" s="30">
        <v>1197207</v>
      </c>
      <c r="C24" s="30">
        <v>0</v>
      </c>
      <c r="D24" s="30">
        <v>0</v>
      </c>
      <c r="E24" s="30">
        <v>0</v>
      </c>
      <c r="F24" s="30">
        <v>0</v>
      </c>
      <c r="G24" s="30">
        <v>0</v>
      </c>
      <c r="H24" s="30">
        <v>0</v>
      </c>
      <c r="I24" s="30">
        <f t="shared" si="0"/>
        <v>1197207</v>
      </c>
    </row>
    <row r="25" spans="1:9" x14ac:dyDescent="0.25">
      <c r="A25" s="18" t="s">
        <v>0</v>
      </c>
      <c r="B25" s="30">
        <f t="shared" ref="B25:H25" si="2">SUM(B21:B24)</f>
        <v>26563723.41</v>
      </c>
      <c r="C25" s="30">
        <f t="shared" si="2"/>
        <v>11887783.890000001</v>
      </c>
      <c r="D25" s="30">
        <f t="shared" si="2"/>
        <v>5954809</v>
      </c>
      <c r="E25" s="30">
        <f t="shared" si="2"/>
        <v>8404303</v>
      </c>
      <c r="F25" s="30">
        <f t="shared" si="2"/>
        <v>0</v>
      </c>
      <c r="G25" s="30">
        <f t="shared" si="2"/>
        <v>0</v>
      </c>
      <c r="H25" s="30">
        <f t="shared" si="2"/>
        <v>0</v>
      </c>
      <c r="I25" s="30">
        <f t="shared" si="0"/>
        <v>52810619.299999997</v>
      </c>
    </row>
    <row r="26" spans="1:9" x14ac:dyDescent="0.25">
      <c r="A26" s="32"/>
      <c r="B26" s="32"/>
      <c r="C26" s="32"/>
      <c r="D26" s="32"/>
      <c r="E26" s="32"/>
      <c r="F26" s="32"/>
      <c r="G26" s="32"/>
      <c r="H26" s="32"/>
      <c r="I26" s="32">
        <f>SUM(B26:H26)</f>
        <v>0</v>
      </c>
    </row>
  </sheetData>
  <mergeCells count="1">
    <mergeCell ref="A9:I13"/>
  </mergeCells>
  <pageMargins left="0.7" right="0.7" top="0.75" bottom="0.75" header="0.3" footer="0.3"/>
  <pageSetup orientation="landscape"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5"/>
  <sheetViews>
    <sheetView view="pageBreakPreview" zoomScaleNormal="100" zoomScaleSheetLayoutView="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68</v>
      </c>
      <c r="B3" s="3"/>
      <c r="C3" s="3"/>
      <c r="D3" s="3"/>
      <c r="E3" s="3"/>
      <c r="F3" s="14"/>
      <c r="G3" s="14"/>
      <c r="H3" s="14"/>
      <c r="I3" s="14"/>
    </row>
    <row r="4" spans="1:9" x14ac:dyDescent="0.25">
      <c r="A4" s="3" t="s">
        <v>129</v>
      </c>
      <c r="B4" s="3"/>
      <c r="C4" s="3"/>
      <c r="D4" s="3"/>
      <c r="E4" s="3"/>
      <c r="F4" s="14"/>
      <c r="G4" s="14"/>
      <c r="H4" s="14"/>
      <c r="I4" s="14"/>
    </row>
    <row r="5" spans="1:9" x14ac:dyDescent="0.25">
      <c r="A5" s="3" t="s">
        <v>45</v>
      </c>
      <c r="B5" s="3"/>
      <c r="C5" s="3"/>
      <c r="D5" s="3"/>
      <c r="E5" s="3"/>
      <c r="F5" s="14"/>
      <c r="G5" s="14"/>
      <c r="H5" s="14"/>
      <c r="I5" s="14"/>
    </row>
    <row r="6" spans="1:9" x14ac:dyDescent="0.25">
      <c r="A6" s="3" t="s">
        <v>44</v>
      </c>
      <c r="B6" s="3"/>
      <c r="C6" s="3"/>
      <c r="D6" s="3"/>
      <c r="E6" s="3"/>
      <c r="F6" s="14"/>
      <c r="G6" s="14"/>
      <c r="H6" s="14"/>
      <c r="I6" s="14"/>
    </row>
    <row r="7" spans="1:9" x14ac:dyDescent="0.25">
      <c r="A7" s="3" t="s">
        <v>96</v>
      </c>
      <c r="B7" s="3"/>
      <c r="C7" s="3"/>
      <c r="D7" s="3"/>
      <c r="E7" s="3"/>
      <c r="F7" s="14"/>
      <c r="G7" s="14"/>
      <c r="H7" s="14"/>
      <c r="I7" s="14"/>
    </row>
    <row r="8" spans="1:9" x14ac:dyDescent="0.25">
      <c r="A8" s="6" t="s">
        <v>4</v>
      </c>
      <c r="B8" s="5"/>
      <c r="C8" s="3"/>
      <c r="D8" s="3"/>
      <c r="E8" s="3"/>
      <c r="F8" s="14"/>
      <c r="G8" s="14"/>
      <c r="H8" s="14"/>
      <c r="I8" s="14"/>
    </row>
    <row r="9" spans="1:9" x14ac:dyDescent="0.25">
      <c r="A9" s="73" t="s">
        <v>46</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38.25" x14ac:dyDescent="0.25">
      <c r="A14" s="20" t="s">
        <v>3</v>
      </c>
      <c r="B14" s="21" t="s">
        <v>1</v>
      </c>
      <c r="C14" s="21" t="s">
        <v>9</v>
      </c>
      <c r="D14" s="21" t="s">
        <v>10</v>
      </c>
      <c r="E14" s="21" t="s">
        <v>11</v>
      </c>
      <c r="F14" s="21" t="s">
        <v>12</v>
      </c>
      <c r="G14" s="21" t="s">
        <v>49</v>
      </c>
      <c r="H14" s="22" t="s">
        <v>50</v>
      </c>
      <c r="I14" s="22" t="s">
        <v>2</v>
      </c>
    </row>
    <row r="15" spans="1:9" x14ac:dyDescent="0.25">
      <c r="A15" s="30" t="s">
        <v>18</v>
      </c>
      <c r="B15" s="30">
        <f>570000+70000</f>
        <v>640000</v>
      </c>
      <c r="C15" s="30">
        <v>0</v>
      </c>
      <c r="D15" s="30">
        <v>0</v>
      </c>
      <c r="E15" s="30">
        <v>0</v>
      </c>
      <c r="F15" s="30">
        <v>0</v>
      </c>
      <c r="G15" s="30">
        <v>0</v>
      </c>
      <c r="H15" s="30">
        <v>0</v>
      </c>
      <c r="I15" s="30">
        <f t="shared" ref="I15:I25" si="0">SUM(B15:H15)</f>
        <v>640000</v>
      </c>
    </row>
    <row r="16" spans="1:9" x14ac:dyDescent="0.25">
      <c r="A16" s="30" t="s">
        <v>19</v>
      </c>
      <c r="B16" s="30">
        <v>0</v>
      </c>
      <c r="C16" s="30">
        <v>0</v>
      </c>
      <c r="D16" s="30">
        <v>0</v>
      </c>
      <c r="E16" s="30">
        <v>0</v>
      </c>
      <c r="F16" s="30">
        <v>0</v>
      </c>
      <c r="G16" s="30">
        <v>0</v>
      </c>
      <c r="H16" s="30">
        <v>0</v>
      </c>
      <c r="I16" s="30">
        <f t="shared" si="0"/>
        <v>0</v>
      </c>
    </row>
    <row r="17" spans="1:9" x14ac:dyDescent="0.25">
      <c r="A17" s="30" t="s">
        <v>20</v>
      </c>
      <c r="B17" s="30">
        <v>0</v>
      </c>
      <c r="C17" s="30">
        <v>0</v>
      </c>
      <c r="D17" s="30">
        <v>0</v>
      </c>
      <c r="E17" s="30">
        <v>0</v>
      </c>
      <c r="F17" s="30">
        <v>0</v>
      </c>
      <c r="G17" s="30">
        <v>0</v>
      </c>
      <c r="H17" s="30">
        <v>0</v>
      </c>
      <c r="I17" s="30">
        <f t="shared" si="0"/>
        <v>0</v>
      </c>
    </row>
    <row r="18" spans="1:9" x14ac:dyDescent="0.25">
      <c r="A18" s="30" t="s">
        <v>21</v>
      </c>
      <c r="B18" s="30">
        <v>0</v>
      </c>
      <c r="C18" s="30">
        <v>0</v>
      </c>
      <c r="D18" s="30">
        <v>0</v>
      </c>
      <c r="E18" s="30">
        <v>0</v>
      </c>
      <c r="F18" s="30">
        <v>0</v>
      </c>
      <c r="G18" s="30">
        <v>0</v>
      </c>
      <c r="H18" s="30">
        <v>0</v>
      </c>
      <c r="I18" s="30">
        <f t="shared" si="0"/>
        <v>0</v>
      </c>
    </row>
    <row r="19" spans="1:9" x14ac:dyDescent="0.25">
      <c r="A19" s="30" t="s">
        <v>32</v>
      </c>
      <c r="B19" s="30">
        <v>0</v>
      </c>
      <c r="C19" s="30">
        <v>0</v>
      </c>
      <c r="D19" s="30">
        <v>0</v>
      </c>
      <c r="E19" s="30">
        <v>0</v>
      </c>
      <c r="F19" s="30">
        <v>0</v>
      </c>
      <c r="G19" s="30">
        <v>0</v>
      </c>
      <c r="H19" s="30">
        <v>0</v>
      </c>
      <c r="I19" s="30">
        <f t="shared" si="0"/>
        <v>0</v>
      </c>
    </row>
    <row r="20" spans="1:9" x14ac:dyDescent="0.25">
      <c r="A20" s="18" t="s">
        <v>2</v>
      </c>
      <c r="B20" s="30">
        <f t="shared" ref="B20:H20" si="1">SUM(B15:B19)</f>
        <v>640000</v>
      </c>
      <c r="C20" s="30">
        <f t="shared" si="1"/>
        <v>0</v>
      </c>
      <c r="D20" s="30">
        <f t="shared" si="1"/>
        <v>0</v>
      </c>
      <c r="E20" s="30">
        <f t="shared" si="1"/>
        <v>0</v>
      </c>
      <c r="F20" s="30">
        <f t="shared" si="1"/>
        <v>0</v>
      </c>
      <c r="G20" s="30">
        <f t="shared" si="1"/>
        <v>0</v>
      </c>
      <c r="H20" s="30">
        <f t="shared" si="1"/>
        <v>0</v>
      </c>
      <c r="I20" s="30">
        <f t="shared" si="0"/>
        <v>640000</v>
      </c>
    </row>
    <row r="21" spans="1:9" x14ac:dyDescent="0.25">
      <c r="A21" s="30" t="s">
        <v>8</v>
      </c>
      <c r="B21" s="30">
        <v>0</v>
      </c>
      <c r="C21" s="30">
        <v>0</v>
      </c>
      <c r="D21" s="30">
        <v>0</v>
      </c>
      <c r="E21" s="30">
        <v>0</v>
      </c>
      <c r="F21" s="30">
        <v>0</v>
      </c>
      <c r="G21" s="30">
        <v>0</v>
      </c>
      <c r="H21" s="30">
        <v>0</v>
      </c>
      <c r="I21" s="30">
        <f t="shared" si="0"/>
        <v>0</v>
      </c>
    </row>
    <row r="22" spans="1:9" x14ac:dyDescent="0.25">
      <c r="A22" s="30" t="s">
        <v>5</v>
      </c>
      <c r="B22" s="30">
        <v>0</v>
      </c>
      <c r="C22" s="30">
        <v>0</v>
      </c>
      <c r="D22" s="30">
        <v>0</v>
      </c>
      <c r="E22" s="30">
        <v>0</v>
      </c>
      <c r="F22" s="30">
        <v>0</v>
      </c>
      <c r="G22" s="30">
        <v>0</v>
      </c>
      <c r="H22" s="30">
        <v>0</v>
      </c>
      <c r="I22" s="30">
        <f t="shared" si="0"/>
        <v>0</v>
      </c>
    </row>
    <row r="23" spans="1:9" x14ac:dyDescent="0.25">
      <c r="A23" s="30" t="s">
        <v>6</v>
      </c>
      <c r="B23" s="30">
        <v>0</v>
      </c>
      <c r="C23" s="30">
        <v>0</v>
      </c>
      <c r="D23" s="30">
        <f>570000+70000</f>
        <v>640000</v>
      </c>
      <c r="E23" s="30">
        <v>0</v>
      </c>
      <c r="F23" s="30">
        <v>0</v>
      </c>
      <c r="G23" s="30">
        <v>0</v>
      </c>
      <c r="H23" s="30">
        <v>0</v>
      </c>
      <c r="I23" s="30">
        <f t="shared" si="0"/>
        <v>640000</v>
      </c>
    </row>
    <row r="24" spans="1:9" x14ac:dyDescent="0.25">
      <c r="A24" s="30" t="s">
        <v>7</v>
      </c>
      <c r="B24" s="30">
        <v>0</v>
      </c>
      <c r="C24" s="30">
        <v>0</v>
      </c>
      <c r="D24" s="30">
        <v>0</v>
      </c>
      <c r="E24" s="30">
        <v>0</v>
      </c>
      <c r="F24" s="30">
        <v>0</v>
      </c>
      <c r="G24" s="30">
        <v>0</v>
      </c>
      <c r="H24" s="30">
        <v>0</v>
      </c>
      <c r="I24" s="30">
        <f t="shared" si="0"/>
        <v>0</v>
      </c>
    </row>
    <row r="25" spans="1:9" x14ac:dyDescent="0.25">
      <c r="A25" s="18" t="s">
        <v>0</v>
      </c>
      <c r="B25" s="30">
        <f t="shared" ref="B25:H25" si="2">SUM(B21:B24)</f>
        <v>0</v>
      </c>
      <c r="C25" s="30">
        <f t="shared" si="2"/>
        <v>0</v>
      </c>
      <c r="D25" s="30">
        <f t="shared" si="2"/>
        <v>640000</v>
      </c>
      <c r="E25" s="30">
        <f t="shared" si="2"/>
        <v>0</v>
      </c>
      <c r="F25" s="30">
        <f t="shared" si="2"/>
        <v>0</v>
      </c>
      <c r="G25" s="30">
        <f t="shared" si="2"/>
        <v>0</v>
      </c>
      <c r="H25" s="30">
        <f t="shared" si="2"/>
        <v>0</v>
      </c>
      <c r="I25" s="30">
        <f t="shared" si="0"/>
        <v>640000</v>
      </c>
    </row>
  </sheetData>
  <mergeCells count="1">
    <mergeCell ref="A9:I13"/>
  </mergeCells>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E81A5-0950-41A7-B7FA-30694EBB3101}">
  <sheetPr>
    <pageSetUpPr fitToPage="1"/>
  </sheetPr>
  <dimension ref="A1:I33"/>
  <sheetViews>
    <sheetView view="pageBreakPreview" topLeftCell="A15" zoomScaleNormal="100" zoomScaleSheetLayoutView="100" workbookViewId="0">
      <selection activeCell="A34" sqref="A34:XFD76"/>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188</v>
      </c>
      <c r="B3" s="3"/>
      <c r="C3" s="3"/>
      <c r="D3" s="3"/>
      <c r="E3" s="3"/>
      <c r="F3" s="14"/>
      <c r="G3" s="14"/>
      <c r="H3" s="14"/>
      <c r="I3" s="14"/>
    </row>
    <row r="4" spans="1:9" x14ac:dyDescent="0.25">
      <c r="A4" s="3" t="s">
        <v>149</v>
      </c>
      <c r="B4" s="3"/>
      <c r="C4" s="3"/>
      <c r="D4" s="3"/>
      <c r="E4" s="3"/>
      <c r="F4" s="14"/>
      <c r="G4" s="14"/>
      <c r="H4" s="14"/>
      <c r="I4" s="14"/>
    </row>
    <row r="5" spans="1:9" x14ac:dyDescent="0.25">
      <c r="A5" s="3" t="s">
        <v>150</v>
      </c>
      <c r="B5" s="3"/>
      <c r="C5" s="3"/>
      <c r="D5" s="3"/>
      <c r="E5" s="3"/>
      <c r="F5" s="14"/>
      <c r="G5" s="14"/>
      <c r="H5" s="14"/>
      <c r="I5" s="14"/>
    </row>
    <row r="6" spans="1:9" x14ac:dyDescent="0.25">
      <c r="A6" s="3" t="s">
        <v>151</v>
      </c>
      <c r="B6" s="3"/>
      <c r="C6" s="3"/>
      <c r="D6" s="3"/>
      <c r="E6" s="3"/>
      <c r="F6" s="14"/>
      <c r="G6" s="14"/>
      <c r="H6" s="14"/>
      <c r="I6" s="14"/>
    </row>
    <row r="7" spans="1:9" x14ac:dyDescent="0.25">
      <c r="A7" s="3" t="s">
        <v>98</v>
      </c>
      <c r="B7" s="3"/>
      <c r="C7" s="3"/>
      <c r="D7" s="3"/>
      <c r="E7" s="3"/>
      <c r="F7" s="14"/>
      <c r="G7" s="14"/>
      <c r="H7" s="14"/>
      <c r="I7" s="14"/>
    </row>
    <row r="8" spans="1:9" x14ac:dyDescent="0.25">
      <c r="A8" s="6" t="s">
        <v>4</v>
      </c>
      <c r="B8" s="5"/>
      <c r="C8" s="3"/>
      <c r="D8" s="3"/>
      <c r="E8" s="3"/>
      <c r="F8" s="14"/>
      <c r="G8" s="14"/>
      <c r="H8" s="14"/>
      <c r="I8" s="14"/>
    </row>
    <row r="9" spans="1:9" x14ac:dyDescent="0.25">
      <c r="A9" s="73" t="s">
        <v>152</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25.5" x14ac:dyDescent="0.25">
      <c r="A14" s="20" t="s">
        <v>3</v>
      </c>
      <c r="B14" s="21" t="s">
        <v>1</v>
      </c>
      <c r="C14" s="21" t="s">
        <v>9</v>
      </c>
      <c r="D14" s="21" t="s">
        <v>10</v>
      </c>
      <c r="E14" s="21" t="s">
        <v>11</v>
      </c>
      <c r="F14" s="21" t="s">
        <v>12</v>
      </c>
      <c r="G14" s="21" t="s">
        <v>49</v>
      </c>
      <c r="H14" s="22" t="s">
        <v>50</v>
      </c>
      <c r="I14" s="22" t="s">
        <v>2</v>
      </c>
    </row>
    <row r="15" spans="1:9" ht="15" customHeight="1" x14ac:dyDescent="0.25">
      <c r="A15" s="51" t="s">
        <v>17</v>
      </c>
      <c r="B15" s="51">
        <v>0</v>
      </c>
      <c r="C15" s="51">
        <v>200000</v>
      </c>
      <c r="D15" s="51">
        <v>0</v>
      </c>
      <c r="E15" s="51">
        <v>0</v>
      </c>
      <c r="F15" s="51">
        <v>0</v>
      </c>
      <c r="G15" s="51">
        <v>0</v>
      </c>
      <c r="H15" s="51">
        <v>0</v>
      </c>
      <c r="I15" s="51">
        <f t="shared" ref="I15:I25" si="0">SUM(B15:H15)</f>
        <v>200000</v>
      </c>
    </row>
    <row r="16" spans="1:9" x14ac:dyDescent="0.25">
      <c r="A16" s="51" t="s">
        <v>18</v>
      </c>
      <c r="B16" s="51">
        <v>0</v>
      </c>
      <c r="C16" s="51">
        <v>0</v>
      </c>
      <c r="D16" s="51">
        <v>0</v>
      </c>
      <c r="E16" s="51">
        <v>0</v>
      </c>
      <c r="F16" s="51">
        <v>0</v>
      </c>
      <c r="G16" s="51">
        <v>0</v>
      </c>
      <c r="H16" s="51">
        <v>0</v>
      </c>
      <c r="I16" s="51">
        <f t="shared" si="0"/>
        <v>0</v>
      </c>
    </row>
    <row r="17" spans="1:9" x14ac:dyDescent="0.25">
      <c r="A17" s="51" t="s">
        <v>19</v>
      </c>
      <c r="B17" s="51">
        <v>0</v>
      </c>
      <c r="C17" s="51">
        <v>0</v>
      </c>
      <c r="D17" s="51">
        <v>0</v>
      </c>
      <c r="E17" s="51">
        <v>0</v>
      </c>
      <c r="F17" s="51">
        <v>0</v>
      </c>
      <c r="G17" s="51">
        <v>0</v>
      </c>
      <c r="H17" s="51">
        <v>0</v>
      </c>
      <c r="I17" s="51">
        <f t="shared" si="0"/>
        <v>0</v>
      </c>
    </row>
    <row r="18" spans="1:9" x14ac:dyDescent="0.25">
      <c r="A18" s="51" t="s">
        <v>20</v>
      </c>
      <c r="B18" s="51">
        <v>0</v>
      </c>
      <c r="C18" s="51">
        <v>0</v>
      </c>
      <c r="D18" s="51">
        <v>0</v>
      </c>
      <c r="E18" s="51">
        <v>0</v>
      </c>
      <c r="F18" s="51">
        <v>0</v>
      </c>
      <c r="G18" s="51">
        <v>0</v>
      </c>
      <c r="H18" s="51">
        <v>0</v>
      </c>
      <c r="I18" s="51">
        <f t="shared" si="0"/>
        <v>0</v>
      </c>
    </row>
    <row r="19" spans="1:9" x14ac:dyDescent="0.25">
      <c r="A19" s="51" t="s">
        <v>21</v>
      </c>
      <c r="B19" s="51">
        <v>0</v>
      </c>
      <c r="C19" s="51">
        <v>0</v>
      </c>
      <c r="D19" s="51">
        <v>0</v>
      </c>
      <c r="E19" s="51">
        <v>0</v>
      </c>
      <c r="F19" s="51">
        <v>0</v>
      </c>
      <c r="G19" s="51">
        <v>0</v>
      </c>
      <c r="H19" s="51">
        <v>0</v>
      </c>
      <c r="I19" s="51">
        <f t="shared" si="0"/>
        <v>0</v>
      </c>
    </row>
    <row r="20" spans="1:9" ht="15" customHeight="1" x14ac:dyDescent="0.25">
      <c r="A20" s="18" t="s">
        <v>2</v>
      </c>
      <c r="B20" s="51">
        <f t="shared" ref="B20:H20" si="1">SUM(B15:B19)</f>
        <v>0</v>
      </c>
      <c r="C20" s="51">
        <f t="shared" si="1"/>
        <v>200000</v>
      </c>
      <c r="D20" s="51">
        <f t="shared" si="1"/>
        <v>0</v>
      </c>
      <c r="E20" s="51">
        <f t="shared" si="1"/>
        <v>0</v>
      </c>
      <c r="F20" s="51">
        <f t="shared" si="1"/>
        <v>0</v>
      </c>
      <c r="G20" s="51">
        <f t="shared" si="1"/>
        <v>0</v>
      </c>
      <c r="H20" s="51">
        <f t="shared" si="1"/>
        <v>0</v>
      </c>
      <c r="I20" s="51">
        <f t="shared" si="0"/>
        <v>200000</v>
      </c>
    </row>
    <row r="21" spans="1:9" ht="15" customHeight="1" x14ac:dyDescent="0.25">
      <c r="A21" s="51" t="s">
        <v>8</v>
      </c>
      <c r="B21" s="51">
        <v>0</v>
      </c>
      <c r="C21" s="51">
        <v>0</v>
      </c>
      <c r="D21" s="51">
        <v>0</v>
      </c>
      <c r="E21" s="51">
        <v>0</v>
      </c>
      <c r="F21" s="51">
        <v>0</v>
      </c>
      <c r="G21" s="51">
        <v>0</v>
      </c>
      <c r="H21" s="51">
        <v>0</v>
      </c>
      <c r="I21" s="51">
        <f t="shared" si="0"/>
        <v>0</v>
      </c>
    </row>
    <row r="22" spans="1:9" x14ac:dyDescent="0.25">
      <c r="A22" s="51" t="s">
        <v>5</v>
      </c>
      <c r="B22" s="51">
        <v>0</v>
      </c>
      <c r="C22" s="51">
        <v>0</v>
      </c>
      <c r="D22" s="51">
        <v>0</v>
      </c>
      <c r="E22" s="51">
        <v>0</v>
      </c>
      <c r="F22" s="51">
        <v>0</v>
      </c>
      <c r="G22" s="51">
        <v>0</v>
      </c>
      <c r="H22" s="51">
        <v>0</v>
      </c>
      <c r="I22" s="51">
        <f t="shared" si="0"/>
        <v>0</v>
      </c>
    </row>
    <row r="23" spans="1:9" x14ac:dyDescent="0.25">
      <c r="A23" s="51" t="s">
        <v>6</v>
      </c>
      <c r="B23" s="51">
        <v>0</v>
      </c>
      <c r="C23" s="51">
        <v>0</v>
      </c>
      <c r="D23" s="51">
        <v>200000</v>
      </c>
      <c r="E23" s="51">
        <v>0</v>
      </c>
      <c r="F23" s="51">
        <v>0</v>
      </c>
      <c r="G23" s="51">
        <v>0</v>
      </c>
      <c r="H23" s="51">
        <v>0</v>
      </c>
      <c r="I23" s="51">
        <f t="shared" si="0"/>
        <v>200000</v>
      </c>
    </row>
    <row r="24" spans="1:9" x14ac:dyDescent="0.25">
      <c r="A24" s="51" t="s">
        <v>7</v>
      </c>
      <c r="B24" s="51">
        <v>0</v>
      </c>
      <c r="C24" s="51">
        <v>0</v>
      </c>
      <c r="D24" s="51">
        <v>0</v>
      </c>
      <c r="E24" s="51">
        <v>0</v>
      </c>
      <c r="F24" s="51">
        <v>0</v>
      </c>
      <c r="G24" s="51">
        <v>0</v>
      </c>
      <c r="H24" s="51">
        <v>0</v>
      </c>
      <c r="I24" s="51">
        <f t="shared" si="0"/>
        <v>0</v>
      </c>
    </row>
    <row r="25" spans="1:9" x14ac:dyDescent="0.25">
      <c r="A25" s="18" t="s">
        <v>0</v>
      </c>
      <c r="B25" s="51">
        <f t="shared" ref="B25:H25" si="2">SUM(B21:B24)</f>
        <v>0</v>
      </c>
      <c r="C25" s="51">
        <f t="shared" si="2"/>
        <v>0</v>
      </c>
      <c r="D25" s="51">
        <f t="shared" si="2"/>
        <v>200000</v>
      </c>
      <c r="E25" s="51">
        <f t="shared" si="2"/>
        <v>0</v>
      </c>
      <c r="F25" s="51">
        <f t="shared" si="2"/>
        <v>0</v>
      </c>
      <c r="G25" s="51">
        <f t="shared" si="2"/>
        <v>0</v>
      </c>
      <c r="H25" s="51">
        <f t="shared" si="2"/>
        <v>0</v>
      </c>
      <c r="I25" s="51">
        <f t="shared" si="0"/>
        <v>200000</v>
      </c>
    </row>
    <row r="26" spans="1:9" x14ac:dyDescent="0.25">
      <c r="A26" s="7"/>
      <c r="B26" s="7"/>
      <c r="C26" s="7"/>
      <c r="D26" s="7"/>
      <c r="E26" s="7"/>
      <c r="F26" s="8"/>
      <c r="G26" s="8"/>
      <c r="H26" s="2"/>
      <c r="I26" s="1"/>
    </row>
    <row r="27" spans="1:9" x14ac:dyDescent="0.25">
      <c r="A27" s="7"/>
      <c r="B27" s="7"/>
      <c r="C27" s="7"/>
      <c r="D27" s="7"/>
      <c r="E27" s="7"/>
      <c r="F27" s="3"/>
      <c r="G27" s="3"/>
      <c r="H27" s="3"/>
      <c r="I27" s="3"/>
    </row>
    <row r="28" spans="1:9" ht="9.9499999999999993" customHeight="1" x14ac:dyDescent="0.25">
      <c r="A28" s="3"/>
      <c r="B28" s="3"/>
      <c r="C28" s="3"/>
      <c r="D28" s="3"/>
      <c r="E28" s="3"/>
      <c r="F28" s="3"/>
      <c r="G28" s="3"/>
      <c r="H28" s="3"/>
      <c r="I28" s="3"/>
    </row>
    <row r="29" spans="1:9" ht="28.9" customHeight="1" x14ac:dyDescent="0.25">
      <c r="A29" s="15"/>
      <c r="B29" s="15"/>
      <c r="C29" s="9"/>
      <c r="D29" s="9"/>
      <c r="E29" s="9"/>
      <c r="F29" s="9"/>
      <c r="G29" s="9"/>
      <c r="H29" s="9"/>
      <c r="I29" s="12"/>
    </row>
    <row r="30" spans="1:9" ht="13.5" customHeight="1" x14ac:dyDescent="0.25">
      <c r="A30" s="16"/>
      <c r="B30" s="16"/>
      <c r="C30" s="51"/>
      <c r="D30" s="51"/>
      <c r="E30" s="51"/>
      <c r="F30" s="51"/>
      <c r="G30" s="51"/>
      <c r="H30" s="51"/>
      <c r="I30" s="51"/>
    </row>
    <row r="31" spans="1:9" ht="13.5" customHeight="1" x14ac:dyDescent="0.25">
      <c r="A31" s="16"/>
      <c r="B31" s="16"/>
      <c r="C31" s="51"/>
      <c r="D31" s="51"/>
      <c r="E31" s="51"/>
      <c r="F31" s="51"/>
      <c r="G31" s="51"/>
      <c r="H31" s="51"/>
      <c r="I31" s="51"/>
    </row>
    <row r="32" spans="1:9" ht="13.5" customHeight="1" x14ac:dyDescent="0.25">
      <c r="A32" s="16"/>
      <c r="B32" s="16"/>
      <c r="C32" s="51"/>
      <c r="D32" s="51"/>
      <c r="E32" s="51"/>
      <c r="F32" s="51"/>
      <c r="G32" s="51"/>
      <c r="H32" s="51"/>
      <c r="I32" s="51"/>
    </row>
    <row r="33" spans="1:9" ht="13.5" customHeight="1" x14ac:dyDescent="0.25">
      <c r="A33" s="16"/>
      <c r="B33" s="16"/>
      <c r="C33" s="51"/>
      <c r="D33" s="51"/>
      <c r="E33" s="51"/>
      <c r="F33" s="51"/>
      <c r="G33" s="51"/>
      <c r="H33" s="51"/>
      <c r="I33" s="51"/>
    </row>
  </sheetData>
  <mergeCells count="1">
    <mergeCell ref="A9:I13"/>
  </mergeCells>
  <pageMargins left="0.7" right="0.7" top="0.75" bottom="0.75" header="0.3" footer="0.3"/>
  <pageSetup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2B57064E-F94E-4861-B4C6-2289A44BEEB4}">
          <x14:formula1>
            <xm:f>'S:\!BUDGET 2017\!OLD\[FY 17 Budget Utility Services CIP Projects 4.25.16 entry doc - AFTER SORTING.xlsx]DROPDOWN INFO - DO NOT CHANGE'!#REF!</xm:f>
          </x14:formula1>
          <xm:sqref>A30:B31 A33:B33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B5146-607D-4611-883E-999AEEA5CFD5}">
  <dimension ref="A1:I25"/>
  <sheetViews>
    <sheetView view="pageBreakPreview" zoomScaleNormal="100" zoomScaleSheetLayoutView="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111</v>
      </c>
      <c r="B3" s="3"/>
      <c r="C3" s="3"/>
      <c r="D3" s="3"/>
      <c r="E3" s="3"/>
      <c r="F3" s="14"/>
      <c r="G3" s="14"/>
      <c r="H3" s="14"/>
      <c r="I3" s="14"/>
    </row>
    <row r="4" spans="1:9" x14ac:dyDescent="0.25">
      <c r="A4" s="3" t="s">
        <v>90</v>
      </c>
      <c r="B4" s="3"/>
      <c r="C4" s="3"/>
      <c r="D4" s="38"/>
      <c r="E4" s="3"/>
      <c r="F4" s="14"/>
      <c r="G4" s="14"/>
      <c r="H4" s="14"/>
      <c r="I4" s="14"/>
    </row>
    <row r="5" spans="1:9" x14ac:dyDescent="0.25">
      <c r="A5" s="3" t="s">
        <v>88</v>
      </c>
      <c r="B5" s="3"/>
      <c r="C5" s="3"/>
      <c r="D5" s="3"/>
      <c r="E5" s="3"/>
      <c r="F5" s="14"/>
      <c r="G5" s="14"/>
      <c r="H5" s="14"/>
      <c r="I5" s="14"/>
    </row>
    <row r="6" spans="1:9" x14ac:dyDescent="0.25">
      <c r="A6" s="3" t="s">
        <v>112</v>
      </c>
      <c r="B6" s="3"/>
      <c r="C6" s="3"/>
      <c r="D6" s="3"/>
      <c r="E6" s="3"/>
      <c r="F6" s="14"/>
      <c r="G6" s="14"/>
      <c r="H6" s="14"/>
      <c r="I6" s="14"/>
    </row>
    <row r="7" spans="1:9" x14ac:dyDescent="0.25">
      <c r="A7" s="3" t="s">
        <v>99</v>
      </c>
      <c r="B7" s="3"/>
      <c r="C7" s="3"/>
      <c r="D7" s="3"/>
      <c r="E7" s="3"/>
      <c r="F7" s="14"/>
      <c r="G7" s="14"/>
      <c r="H7" s="14"/>
      <c r="I7" s="14"/>
    </row>
    <row r="8" spans="1:9" x14ac:dyDescent="0.25">
      <c r="A8" s="6" t="s">
        <v>4</v>
      </c>
      <c r="B8" s="5"/>
      <c r="C8" s="3"/>
      <c r="D8" s="3"/>
      <c r="E8" s="3"/>
      <c r="F8" s="14"/>
      <c r="G8" s="14"/>
      <c r="H8" s="14"/>
      <c r="I8" s="14"/>
    </row>
    <row r="9" spans="1:9" x14ac:dyDescent="0.25">
      <c r="A9" s="74" t="s">
        <v>113</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42" t="s">
        <v>18</v>
      </c>
      <c r="B15" s="42">
        <v>400000</v>
      </c>
      <c r="C15" s="42">
        <v>0</v>
      </c>
      <c r="D15" s="42">
        <v>0</v>
      </c>
      <c r="E15" s="42">
        <v>0</v>
      </c>
      <c r="F15" s="42">
        <v>0</v>
      </c>
      <c r="G15" s="42">
        <v>0</v>
      </c>
      <c r="H15" s="42">
        <v>0</v>
      </c>
      <c r="I15" s="42">
        <f t="shared" ref="I15:I25" si="0">SUM(B15:H15)</f>
        <v>400000</v>
      </c>
    </row>
    <row r="16" spans="1:9" x14ac:dyDescent="0.25">
      <c r="A16" s="42" t="s">
        <v>19</v>
      </c>
      <c r="B16" s="42">
        <v>0</v>
      </c>
      <c r="C16" s="42">
        <v>0</v>
      </c>
      <c r="D16" s="42">
        <v>0</v>
      </c>
      <c r="E16" s="42">
        <v>0</v>
      </c>
      <c r="F16" s="42">
        <v>0</v>
      </c>
      <c r="G16" s="42">
        <v>0</v>
      </c>
      <c r="H16" s="42">
        <v>0</v>
      </c>
      <c r="I16" s="42">
        <f t="shared" si="0"/>
        <v>0</v>
      </c>
    </row>
    <row r="17" spans="1:9" x14ac:dyDescent="0.25">
      <c r="A17" s="42" t="s">
        <v>20</v>
      </c>
      <c r="B17" s="42">
        <v>0</v>
      </c>
      <c r="C17" s="42">
        <v>0</v>
      </c>
      <c r="D17" s="42">
        <v>0</v>
      </c>
      <c r="E17" s="42">
        <v>0</v>
      </c>
      <c r="F17" s="42">
        <v>0</v>
      </c>
      <c r="G17" s="42">
        <v>0</v>
      </c>
      <c r="H17" s="42">
        <v>0</v>
      </c>
      <c r="I17" s="42">
        <f t="shared" si="0"/>
        <v>0</v>
      </c>
    </row>
    <row r="18" spans="1:9" x14ac:dyDescent="0.25">
      <c r="A18" s="42" t="s">
        <v>21</v>
      </c>
      <c r="B18" s="42"/>
      <c r="C18" s="42">
        <v>0</v>
      </c>
      <c r="D18" s="42"/>
      <c r="E18" s="42">
        <v>0</v>
      </c>
      <c r="F18" s="42">
        <v>0</v>
      </c>
      <c r="G18" s="42">
        <v>0</v>
      </c>
      <c r="H18" s="42">
        <v>0</v>
      </c>
      <c r="I18" s="42">
        <f t="shared" si="0"/>
        <v>0</v>
      </c>
    </row>
    <row r="19" spans="1:9" x14ac:dyDescent="0.25">
      <c r="A19" s="42" t="s">
        <v>32</v>
      </c>
      <c r="B19" s="42"/>
      <c r="C19" s="42">
        <v>0</v>
      </c>
      <c r="D19" s="42"/>
      <c r="E19" s="42">
        <v>0</v>
      </c>
      <c r="F19" s="42">
        <v>0</v>
      </c>
      <c r="G19" s="42">
        <v>0</v>
      </c>
      <c r="H19" s="42">
        <v>0</v>
      </c>
      <c r="I19" s="42">
        <f t="shared" si="0"/>
        <v>0</v>
      </c>
    </row>
    <row r="20" spans="1:9" x14ac:dyDescent="0.25">
      <c r="A20" s="18" t="s">
        <v>2</v>
      </c>
      <c r="B20" s="42">
        <f t="shared" ref="B20:H20" si="1">SUM(B15:B19)</f>
        <v>400000</v>
      </c>
      <c r="C20" s="42">
        <f t="shared" si="1"/>
        <v>0</v>
      </c>
      <c r="D20" s="42">
        <f t="shared" si="1"/>
        <v>0</v>
      </c>
      <c r="E20" s="42">
        <f t="shared" si="1"/>
        <v>0</v>
      </c>
      <c r="F20" s="42">
        <f t="shared" si="1"/>
        <v>0</v>
      </c>
      <c r="G20" s="42">
        <f t="shared" si="1"/>
        <v>0</v>
      </c>
      <c r="H20" s="42">
        <f t="shared" si="1"/>
        <v>0</v>
      </c>
      <c r="I20" s="42">
        <f t="shared" si="0"/>
        <v>400000</v>
      </c>
    </row>
    <row r="21" spans="1:9" x14ac:dyDescent="0.25">
      <c r="A21" s="42" t="s">
        <v>8</v>
      </c>
      <c r="B21" s="42">
        <v>0</v>
      </c>
      <c r="C21" s="42">
        <v>0</v>
      </c>
      <c r="D21" s="42">
        <v>0</v>
      </c>
      <c r="E21" s="42">
        <v>0</v>
      </c>
      <c r="F21" s="42">
        <v>0</v>
      </c>
      <c r="G21" s="42">
        <v>0</v>
      </c>
      <c r="H21" s="42">
        <v>0</v>
      </c>
      <c r="I21" s="42">
        <f t="shared" si="0"/>
        <v>0</v>
      </c>
    </row>
    <row r="22" spans="1:9" x14ac:dyDescent="0.25">
      <c r="A22" s="42" t="s">
        <v>5</v>
      </c>
      <c r="B22" s="42">
        <v>0</v>
      </c>
      <c r="C22" s="42">
        <v>30000</v>
      </c>
      <c r="D22" s="42"/>
      <c r="E22" s="42">
        <v>0</v>
      </c>
      <c r="F22" s="42">
        <v>0</v>
      </c>
      <c r="G22" s="42">
        <v>0</v>
      </c>
      <c r="H22" s="42">
        <v>0</v>
      </c>
      <c r="I22" s="42">
        <f t="shared" si="0"/>
        <v>30000</v>
      </c>
    </row>
    <row r="23" spans="1:9" x14ac:dyDescent="0.25">
      <c r="A23" s="42" t="s">
        <v>6</v>
      </c>
      <c r="B23" s="42">
        <v>0</v>
      </c>
      <c r="C23" s="42">
        <v>0</v>
      </c>
      <c r="D23" s="42">
        <v>370000</v>
      </c>
      <c r="E23" s="42">
        <v>0</v>
      </c>
      <c r="F23" s="42">
        <v>0</v>
      </c>
      <c r="G23" s="42">
        <v>0</v>
      </c>
      <c r="H23" s="42">
        <v>0</v>
      </c>
      <c r="I23" s="42">
        <f t="shared" si="0"/>
        <v>370000</v>
      </c>
    </row>
    <row r="24" spans="1:9" x14ac:dyDescent="0.25">
      <c r="A24" s="42" t="s">
        <v>7</v>
      </c>
      <c r="B24" s="42">
        <v>0</v>
      </c>
      <c r="C24" s="42">
        <v>0</v>
      </c>
      <c r="D24" s="42">
        <v>0</v>
      </c>
      <c r="E24" s="42">
        <v>0</v>
      </c>
      <c r="F24" s="42">
        <v>0</v>
      </c>
      <c r="G24" s="42">
        <v>0</v>
      </c>
      <c r="H24" s="42">
        <v>0</v>
      </c>
      <c r="I24" s="42">
        <f t="shared" si="0"/>
        <v>0</v>
      </c>
    </row>
    <row r="25" spans="1:9" x14ac:dyDescent="0.25">
      <c r="A25" s="18" t="s">
        <v>0</v>
      </c>
      <c r="B25" s="42">
        <f t="shared" ref="B25:H25" si="2">SUM(B21:B24)</f>
        <v>0</v>
      </c>
      <c r="C25" s="42">
        <f t="shared" si="2"/>
        <v>30000</v>
      </c>
      <c r="D25" s="42">
        <f t="shared" si="2"/>
        <v>370000</v>
      </c>
      <c r="E25" s="42">
        <f t="shared" si="2"/>
        <v>0</v>
      </c>
      <c r="F25" s="42">
        <f t="shared" si="2"/>
        <v>0</v>
      </c>
      <c r="G25" s="42">
        <f t="shared" si="2"/>
        <v>0</v>
      </c>
      <c r="H25" s="42">
        <f t="shared" si="2"/>
        <v>0</v>
      </c>
      <c r="I25" s="42">
        <f t="shared" si="0"/>
        <v>400000</v>
      </c>
    </row>
  </sheetData>
  <mergeCells count="1">
    <mergeCell ref="A9:I13"/>
  </mergeCells>
  <pageMargins left="0.7" right="0.7" top="0.75" bottom="0.75" header="0.3" footer="0.3"/>
  <pageSetup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C4D6A-23B7-4E30-9606-33EE4A569E9F}">
  <dimension ref="A1:I25"/>
  <sheetViews>
    <sheetView view="pageBreakPreview" zoomScaleNormal="100" zoomScaleSheetLayoutView="100" workbookViewId="0">
      <selection activeCell="A14" sqref="A14:XFD14"/>
    </sheetView>
  </sheetViews>
  <sheetFormatPr defaultRowHeight="15" x14ac:dyDescent="0.25"/>
  <cols>
    <col min="1" max="1" width="26.7109375" customWidth="1"/>
    <col min="2" max="2" width="14.140625" customWidth="1"/>
    <col min="3" max="3" width="10.85546875" customWidth="1"/>
    <col min="4" max="4" width="10.42578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74</v>
      </c>
      <c r="B3" s="3"/>
      <c r="C3" s="3"/>
      <c r="D3" s="3"/>
      <c r="E3" s="3"/>
      <c r="F3" s="14"/>
      <c r="G3" s="14"/>
      <c r="H3" s="14"/>
      <c r="I3" s="14"/>
    </row>
    <row r="4" spans="1:9" x14ac:dyDescent="0.25">
      <c r="A4" s="3" t="s">
        <v>71</v>
      </c>
      <c r="B4" s="3"/>
      <c r="C4" s="3"/>
      <c r="D4" s="3"/>
      <c r="E4" s="3"/>
      <c r="F4" s="14"/>
      <c r="G4" s="14"/>
      <c r="H4" s="14"/>
      <c r="I4" s="14"/>
    </row>
    <row r="5" spans="1:9" x14ac:dyDescent="0.25">
      <c r="A5" s="3" t="s">
        <v>72</v>
      </c>
      <c r="B5" s="38"/>
      <c r="C5" s="3"/>
      <c r="D5" s="3"/>
      <c r="E5" s="3"/>
      <c r="F5" s="14"/>
      <c r="G5" s="14"/>
      <c r="H5" s="14"/>
      <c r="I5" s="14"/>
    </row>
    <row r="6" spans="1:9" x14ac:dyDescent="0.25">
      <c r="A6" s="3" t="s">
        <v>75</v>
      </c>
      <c r="B6" s="3"/>
      <c r="C6" s="3"/>
      <c r="D6" s="3"/>
      <c r="E6" s="3"/>
      <c r="F6" s="14"/>
      <c r="G6" s="14"/>
      <c r="H6" s="14"/>
      <c r="I6" s="14"/>
    </row>
    <row r="7" spans="1:9" x14ac:dyDescent="0.25">
      <c r="A7" s="3" t="s">
        <v>95</v>
      </c>
      <c r="B7" s="3"/>
      <c r="C7" s="3"/>
      <c r="D7" s="3"/>
      <c r="E7" s="3"/>
      <c r="F7" s="14"/>
      <c r="G7" s="14"/>
      <c r="H7" s="14"/>
      <c r="I7" s="14"/>
    </row>
    <row r="8" spans="1:9" x14ac:dyDescent="0.25">
      <c r="A8" s="6" t="s">
        <v>4</v>
      </c>
      <c r="B8" s="5"/>
      <c r="C8" s="3"/>
      <c r="D8" s="3"/>
      <c r="E8" s="3"/>
      <c r="F8" s="14"/>
      <c r="G8" s="14"/>
      <c r="H8" s="14"/>
      <c r="I8" s="14"/>
    </row>
    <row r="9" spans="1:9" x14ac:dyDescent="0.25">
      <c r="A9" s="74" t="s">
        <v>76</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37" t="s">
        <v>24</v>
      </c>
      <c r="B15" s="37">
        <v>0</v>
      </c>
      <c r="C15" s="37">
        <v>0</v>
      </c>
      <c r="D15" s="37">
        <v>0</v>
      </c>
      <c r="E15" s="37">
        <v>0</v>
      </c>
      <c r="F15" s="37">
        <v>0</v>
      </c>
      <c r="G15" s="37">
        <v>0</v>
      </c>
      <c r="H15" s="37">
        <v>0</v>
      </c>
      <c r="I15" s="37">
        <f t="shared" ref="I15:I25" si="0">SUM(B15:H15)</f>
        <v>0</v>
      </c>
    </row>
    <row r="16" spans="1:9" x14ac:dyDescent="0.25">
      <c r="A16" s="37" t="s">
        <v>18</v>
      </c>
      <c r="B16" s="37">
        <v>0</v>
      </c>
      <c r="C16" s="37">
        <v>0</v>
      </c>
      <c r="D16" s="37">
        <v>0</v>
      </c>
      <c r="E16" s="37">
        <v>0</v>
      </c>
      <c r="F16" s="37">
        <v>0</v>
      </c>
      <c r="G16" s="37">
        <v>0</v>
      </c>
      <c r="H16" s="37">
        <v>0</v>
      </c>
      <c r="I16" s="37">
        <f t="shared" si="0"/>
        <v>0</v>
      </c>
    </row>
    <row r="17" spans="1:9" x14ac:dyDescent="0.25">
      <c r="A17" s="37" t="s">
        <v>19</v>
      </c>
      <c r="B17" s="37">
        <v>0</v>
      </c>
      <c r="C17" s="37">
        <v>0</v>
      </c>
      <c r="D17" s="37">
        <v>0</v>
      </c>
      <c r="E17" s="37">
        <v>0</v>
      </c>
      <c r="F17" s="37">
        <v>0</v>
      </c>
      <c r="G17" s="37">
        <v>0</v>
      </c>
      <c r="H17" s="37">
        <v>0</v>
      </c>
      <c r="I17" s="37">
        <f t="shared" si="0"/>
        <v>0</v>
      </c>
    </row>
    <row r="18" spans="1:9" x14ac:dyDescent="0.25">
      <c r="A18" s="37" t="s">
        <v>77</v>
      </c>
      <c r="B18" s="37">
        <v>25000</v>
      </c>
      <c r="C18" s="37">
        <v>0</v>
      </c>
      <c r="D18" s="37">
        <v>0</v>
      </c>
      <c r="E18" s="37">
        <v>0</v>
      </c>
      <c r="F18" s="37">
        <v>0</v>
      </c>
      <c r="G18" s="37">
        <v>0</v>
      </c>
      <c r="H18" s="37">
        <v>0</v>
      </c>
      <c r="I18" s="37">
        <f t="shared" si="0"/>
        <v>25000</v>
      </c>
    </row>
    <row r="19" spans="1:9" x14ac:dyDescent="0.25">
      <c r="A19" s="37" t="s">
        <v>32</v>
      </c>
      <c r="B19" s="37">
        <v>64000</v>
      </c>
      <c r="C19" s="37">
        <v>0</v>
      </c>
      <c r="D19" s="37">
        <v>0</v>
      </c>
      <c r="E19" s="37">
        <v>0</v>
      </c>
      <c r="F19" s="37">
        <v>0</v>
      </c>
      <c r="G19" s="37">
        <v>0</v>
      </c>
      <c r="H19" s="37">
        <v>0</v>
      </c>
      <c r="I19" s="37">
        <f t="shared" si="0"/>
        <v>64000</v>
      </c>
    </row>
    <row r="20" spans="1:9" x14ac:dyDescent="0.25">
      <c r="A20" s="18" t="s">
        <v>2</v>
      </c>
      <c r="B20" s="37">
        <f t="shared" ref="B20:H20" si="1">SUM(B15:B19)</f>
        <v>89000</v>
      </c>
      <c r="C20" s="37">
        <f t="shared" si="1"/>
        <v>0</v>
      </c>
      <c r="D20" s="37">
        <f t="shared" si="1"/>
        <v>0</v>
      </c>
      <c r="E20" s="37">
        <f t="shared" si="1"/>
        <v>0</v>
      </c>
      <c r="F20" s="37">
        <f t="shared" si="1"/>
        <v>0</v>
      </c>
      <c r="G20" s="37">
        <f t="shared" si="1"/>
        <v>0</v>
      </c>
      <c r="H20" s="37">
        <f t="shared" si="1"/>
        <v>0</v>
      </c>
      <c r="I20" s="37">
        <f t="shared" si="0"/>
        <v>89000</v>
      </c>
    </row>
    <row r="21" spans="1:9" x14ac:dyDescent="0.25">
      <c r="A21" s="37" t="s">
        <v>8</v>
      </c>
      <c r="B21" s="37">
        <v>0</v>
      </c>
      <c r="C21" s="37">
        <v>0</v>
      </c>
      <c r="D21" s="37">
        <v>0</v>
      </c>
      <c r="E21" s="37">
        <v>0</v>
      </c>
      <c r="F21" s="37">
        <v>0</v>
      </c>
      <c r="G21" s="37">
        <v>0</v>
      </c>
      <c r="H21" s="37">
        <v>0</v>
      </c>
      <c r="I21" s="37">
        <f t="shared" si="0"/>
        <v>0</v>
      </c>
    </row>
    <row r="22" spans="1:9" x14ac:dyDescent="0.25">
      <c r="A22" s="37" t="s">
        <v>5</v>
      </c>
      <c r="B22" s="37">
        <v>0</v>
      </c>
      <c r="C22" s="37">
        <v>0</v>
      </c>
      <c r="D22" s="37">
        <v>25000</v>
      </c>
      <c r="E22" s="37">
        <v>0</v>
      </c>
      <c r="F22" s="37">
        <v>0</v>
      </c>
      <c r="G22" s="37">
        <v>0</v>
      </c>
      <c r="H22" s="37">
        <v>0</v>
      </c>
      <c r="I22" s="37">
        <f t="shared" si="0"/>
        <v>25000</v>
      </c>
    </row>
    <row r="23" spans="1:9" x14ac:dyDescent="0.25">
      <c r="A23" s="37" t="s">
        <v>6</v>
      </c>
      <c r="B23" s="37">
        <v>0</v>
      </c>
      <c r="C23" s="37">
        <v>0</v>
      </c>
      <c r="D23" s="37">
        <v>64000</v>
      </c>
      <c r="E23" s="37">
        <v>0</v>
      </c>
      <c r="F23" s="37">
        <v>0</v>
      </c>
      <c r="G23" s="37">
        <v>0</v>
      </c>
      <c r="H23" s="37">
        <v>0</v>
      </c>
      <c r="I23" s="37">
        <f t="shared" si="0"/>
        <v>64000</v>
      </c>
    </row>
    <row r="24" spans="1:9" x14ac:dyDescent="0.25">
      <c r="A24" s="37" t="s">
        <v>7</v>
      </c>
      <c r="B24" s="37">
        <v>0</v>
      </c>
      <c r="C24" s="37">
        <v>0</v>
      </c>
      <c r="D24" s="37">
        <v>0</v>
      </c>
      <c r="E24" s="37">
        <v>0</v>
      </c>
      <c r="F24" s="37">
        <v>0</v>
      </c>
      <c r="G24" s="37">
        <v>0</v>
      </c>
      <c r="H24" s="37">
        <v>0</v>
      </c>
      <c r="I24" s="37">
        <f t="shared" si="0"/>
        <v>0</v>
      </c>
    </row>
    <row r="25" spans="1:9" x14ac:dyDescent="0.25">
      <c r="A25" s="18" t="s">
        <v>0</v>
      </c>
      <c r="B25" s="37">
        <f t="shared" ref="B25:H25" si="2">SUM(B21:B24)</f>
        <v>0</v>
      </c>
      <c r="C25" s="37">
        <f t="shared" si="2"/>
        <v>0</v>
      </c>
      <c r="D25" s="37">
        <f t="shared" si="2"/>
        <v>89000</v>
      </c>
      <c r="E25" s="37">
        <f t="shared" si="2"/>
        <v>0</v>
      </c>
      <c r="F25" s="37">
        <f t="shared" si="2"/>
        <v>0</v>
      </c>
      <c r="G25" s="37">
        <f t="shared" si="2"/>
        <v>0</v>
      </c>
      <c r="H25" s="37">
        <f t="shared" si="2"/>
        <v>0</v>
      </c>
      <c r="I25" s="37">
        <f t="shared" si="0"/>
        <v>89000</v>
      </c>
    </row>
  </sheetData>
  <mergeCells count="1">
    <mergeCell ref="A9:I13"/>
  </mergeCells>
  <pageMargins left="0.7" right="0.7" top="0.75" bottom="0.75" header="0.3" footer="0.3"/>
  <pageSetup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29"/>
  <sheetViews>
    <sheetView view="pageBreakPreview" zoomScale="110" zoomScaleNormal="100" zoomScaleSheetLayoutView="110" workbookViewId="0">
      <selection activeCell="A14" sqref="A14:XFD14"/>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19" ht="18.75" x14ac:dyDescent="0.25">
      <c r="A1" s="17" t="s">
        <v>13</v>
      </c>
      <c r="B1" s="13"/>
      <c r="C1" s="13"/>
      <c r="D1" s="13"/>
      <c r="E1" s="13"/>
      <c r="F1" s="13"/>
      <c r="G1" s="13"/>
      <c r="H1" s="13"/>
      <c r="I1" s="13"/>
    </row>
    <row r="2" spans="1:19" ht="15.75" x14ac:dyDescent="0.25">
      <c r="A2" s="17" t="s">
        <v>48</v>
      </c>
      <c r="B2" s="5"/>
      <c r="C2" s="5"/>
      <c r="D2" s="5"/>
      <c r="E2" s="5"/>
      <c r="F2" s="14"/>
      <c r="G2" s="14"/>
      <c r="H2" s="14"/>
      <c r="I2" s="14"/>
    </row>
    <row r="3" spans="1:19" ht="15.75" x14ac:dyDescent="0.25">
      <c r="A3" s="17" t="s">
        <v>62</v>
      </c>
      <c r="B3" s="3"/>
      <c r="C3" s="3"/>
      <c r="D3" s="3"/>
      <c r="E3" s="3"/>
      <c r="F3" s="14"/>
      <c r="G3" s="14"/>
      <c r="H3" s="14"/>
      <c r="I3" s="14"/>
    </row>
    <row r="4" spans="1:19" x14ac:dyDescent="0.25">
      <c r="A4" s="3" t="s">
        <v>64</v>
      </c>
      <c r="B4" s="3"/>
      <c r="C4" s="3"/>
      <c r="D4" s="3"/>
      <c r="E4" s="3"/>
      <c r="F4" s="14"/>
      <c r="G4" s="14"/>
      <c r="H4" s="14"/>
      <c r="I4" s="14"/>
    </row>
    <row r="5" spans="1:19" x14ac:dyDescent="0.25">
      <c r="A5" s="3" t="s">
        <v>63</v>
      </c>
      <c r="B5" s="3"/>
      <c r="C5" s="3"/>
      <c r="D5" s="3"/>
      <c r="E5" s="3"/>
      <c r="F5" s="14"/>
      <c r="G5" s="14"/>
      <c r="H5" s="14"/>
      <c r="I5" s="14"/>
    </row>
    <row r="6" spans="1:19" x14ac:dyDescent="0.25">
      <c r="A6" s="3" t="s">
        <v>42</v>
      </c>
      <c r="B6" s="3"/>
      <c r="C6" s="3"/>
      <c r="D6" s="3"/>
      <c r="E6" s="3"/>
      <c r="F6" s="14"/>
      <c r="G6" s="14"/>
      <c r="H6" s="14"/>
      <c r="I6" s="14"/>
    </row>
    <row r="7" spans="1:19" x14ac:dyDescent="0.25">
      <c r="A7" s="3" t="s">
        <v>100</v>
      </c>
      <c r="B7" s="3"/>
      <c r="C7" s="3"/>
      <c r="D7" s="3"/>
      <c r="E7" s="3"/>
      <c r="F7" s="14"/>
      <c r="G7" s="14"/>
      <c r="H7" s="14"/>
      <c r="I7" s="14"/>
    </row>
    <row r="8" spans="1:19" x14ac:dyDescent="0.25">
      <c r="A8" s="6" t="s">
        <v>4</v>
      </c>
      <c r="B8" s="5"/>
      <c r="C8" s="3"/>
      <c r="D8" s="3"/>
      <c r="E8" s="3"/>
      <c r="F8" s="14"/>
      <c r="G8" s="14"/>
      <c r="H8" s="14"/>
      <c r="I8" s="14"/>
    </row>
    <row r="9" spans="1:19" ht="15" customHeight="1" x14ac:dyDescent="0.25">
      <c r="A9" s="73" t="s">
        <v>207</v>
      </c>
      <c r="B9" s="73"/>
      <c r="C9" s="73"/>
      <c r="D9" s="73"/>
      <c r="E9" s="73"/>
      <c r="F9" s="73"/>
      <c r="G9" s="73"/>
      <c r="H9" s="73"/>
      <c r="I9" s="73"/>
      <c r="S9" s="31"/>
    </row>
    <row r="10" spans="1:19" x14ac:dyDescent="0.25">
      <c r="A10" s="73"/>
      <c r="B10" s="73"/>
      <c r="C10" s="73"/>
      <c r="D10" s="73"/>
      <c r="E10" s="73"/>
      <c r="F10" s="73"/>
      <c r="G10" s="73"/>
      <c r="H10" s="73"/>
      <c r="I10" s="73"/>
      <c r="S10" s="31"/>
    </row>
    <row r="11" spans="1:19" x14ac:dyDescent="0.25">
      <c r="A11" s="73"/>
      <c r="B11" s="73"/>
      <c r="C11" s="73"/>
      <c r="D11" s="73"/>
      <c r="E11" s="73"/>
      <c r="F11" s="73"/>
      <c r="G11" s="73"/>
      <c r="H11" s="73"/>
      <c r="I11" s="73"/>
      <c r="S11" s="31"/>
    </row>
    <row r="12" spans="1:19" x14ac:dyDescent="0.25">
      <c r="A12" s="73"/>
      <c r="B12" s="73"/>
      <c r="C12" s="73"/>
      <c r="D12" s="73"/>
      <c r="E12" s="73"/>
      <c r="F12" s="73"/>
      <c r="G12" s="73"/>
      <c r="H12" s="73"/>
      <c r="I12" s="73"/>
    </row>
    <row r="13" spans="1:19" ht="34.15" customHeight="1" x14ac:dyDescent="0.25">
      <c r="A13" s="73"/>
      <c r="B13" s="73"/>
      <c r="C13" s="73"/>
      <c r="D13" s="73"/>
      <c r="E13" s="73"/>
      <c r="F13" s="73"/>
      <c r="G13" s="73"/>
      <c r="H13" s="73"/>
      <c r="I13" s="73"/>
      <c r="L13" s="33"/>
    </row>
    <row r="14" spans="1:19" ht="38.25" x14ac:dyDescent="0.25">
      <c r="A14" s="20" t="s">
        <v>3</v>
      </c>
      <c r="B14" s="21" t="s">
        <v>1</v>
      </c>
      <c r="C14" s="21" t="s">
        <v>9</v>
      </c>
      <c r="D14" s="21" t="s">
        <v>10</v>
      </c>
      <c r="E14" s="21" t="s">
        <v>11</v>
      </c>
      <c r="F14" s="21" t="s">
        <v>12</v>
      </c>
      <c r="G14" s="21" t="s">
        <v>49</v>
      </c>
      <c r="H14" s="22" t="s">
        <v>50</v>
      </c>
      <c r="I14" s="22" t="s">
        <v>2</v>
      </c>
    </row>
    <row r="15" spans="1:19" x14ac:dyDescent="0.25">
      <c r="A15" s="30" t="s">
        <v>24</v>
      </c>
      <c r="B15" s="30">
        <v>0</v>
      </c>
      <c r="C15" s="30">
        <v>0</v>
      </c>
      <c r="D15" s="30">
        <v>0</v>
      </c>
      <c r="E15" s="30">
        <v>0</v>
      </c>
      <c r="F15" s="30">
        <v>0</v>
      </c>
      <c r="G15" s="30">
        <v>0</v>
      </c>
      <c r="H15" s="30">
        <v>0</v>
      </c>
      <c r="I15" s="30">
        <f t="shared" ref="I15:I25" si="0">SUM(B15:H15)</f>
        <v>0</v>
      </c>
    </row>
    <row r="16" spans="1:19" x14ac:dyDescent="0.25">
      <c r="A16" s="30" t="s">
        <v>19</v>
      </c>
      <c r="B16" s="30">
        <v>5603389</v>
      </c>
      <c r="C16" s="30">
        <v>0</v>
      </c>
      <c r="D16" s="30">
        <v>0</v>
      </c>
      <c r="E16" s="30">
        <v>0</v>
      </c>
      <c r="F16" s="30">
        <v>0</v>
      </c>
      <c r="G16" s="30">
        <v>0</v>
      </c>
      <c r="H16" s="30">
        <v>0</v>
      </c>
      <c r="I16" s="30">
        <f t="shared" si="0"/>
        <v>5603389</v>
      </c>
    </row>
    <row r="17" spans="1:9" x14ac:dyDescent="0.25">
      <c r="A17" s="30" t="s">
        <v>20</v>
      </c>
      <c r="B17" s="30">
        <v>0</v>
      </c>
      <c r="C17" s="30">
        <v>0</v>
      </c>
      <c r="D17" s="30">
        <v>0</v>
      </c>
      <c r="E17" s="30">
        <v>0</v>
      </c>
      <c r="F17" s="30">
        <v>0</v>
      </c>
      <c r="G17" s="30">
        <v>0</v>
      </c>
      <c r="H17" s="30">
        <v>0</v>
      </c>
      <c r="I17" s="30">
        <f t="shared" si="0"/>
        <v>0</v>
      </c>
    </row>
    <row r="18" spans="1:9" x14ac:dyDescent="0.25">
      <c r="A18" s="30" t="s">
        <v>21</v>
      </c>
      <c r="B18" s="30">
        <v>0</v>
      </c>
      <c r="C18" s="30">
        <v>0</v>
      </c>
      <c r="D18" s="30">
        <v>0</v>
      </c>
      <c r="E18" s="30">
        <v>0</v>
      </c>
      <c r="F18" s="30">
        <v>0</v>
      </c>
      <c r="G18" s="30">
        <v>0</v>
      </c>
      <c r="H18" s="30">
        <v>0</v>
      </c>
      <c r="I18" s="30">
        <f t="shared" si="0"/>
        <v>0</v>
      </c>
    </row>
    <row r="19" spans="1:9" x14ac:dyDescent="0.25">
      <c r="A19" s="30" t="s">
        <v>32</v>
      </c>
      <c r="B19" s="30">
        <v>0</v>
      </c>
      <c r="C19" s="30">
        <v>0</v>
      </c>
      <c r="D19" s="30">
        <v>0</v>
      </c>
      <c r="E19" s="30">
        <v>0</v>
      </c>
      <c r="F19" s="30">
        <v>0</v>
      </c>
      <c r="G19" s="30">
        <v>0</v>
      </c>
      <c r="H19" s="30">
        <v>0</v>
      </c>
      <c r="I19" s="30">
        <f t="shared" si="0"/>
        <v>0</v>
      </c>
    </row>
    <row r="20" spans="1:9" x14ac:dyDescent="0.25">
      <c r="A20" s="18" t="s">
        <v>2</v>
      </c>
      <c r="B20" s="30">
        <f t="shared" ref="B20:H20" si="1">SUM(B15:B19)</f>
        <v>5603389</v>
      </c>
      <c r="C20" s="30">
        <f t="shared" si="1"/>
        <v>0</v>
      </c>
      <c r="D20" s="30">
        <f t="shared" si="1"/>
        <v>0</v>
      </c>
      <c r="E20" s="30">
        <f t="shared" si="1"/>
        <v>0</v>
      </c>
      <c r="F20" s="30">
        <f t="shared" si="1"/>
        <v>0</v>
      </c>
      <c r="G20" s="30">
        <f t="shared" si="1"/>
        <v>0</v>
      </c>
      <c r="H20" s="30">
        <f t="shared" si="1"/>
        <v>0</v>
      </c>
      <c r="I20" s="30">
        <f t="shared" si="0"/>
        <v>5603389</v>
      </c>
    </row>
    <row r="21" spans="1:9" x14ac:dyDescent="0.25">
      <c r="A21" s="30" t="s">
        <v>8</v>
      </c>
      <c r="B21" s="30">
        <f>680547.74-502296</f>
        <v>178251.74</v>
      </c>
      <c r="C21" s="30">
        <v>0</v>
      </c>
      <c r="D21" s="30">
        <v>0</v>
      </c>
      <c r="E21" s="30">
        <v>0</v>
      </c>
      <c r="F21" s="30">
        <v>0</v>
      </c>
      <c r="G21" s="30">
        <v>0</v>
      </c>
      <c r="H21" s="30">
        <v>0</v>
      </c>
      <c r="I21" s="30">
        <f t="shared" si="0"/>
        <v>178251.74</v>
      </c>
    </row>
    <row r="22" spans="1:9" x14ac:dyDescent="0.25">
      <c r="A22" s="30" t="s">
        <v>5</v>
      </c>
      <c r="B22" s="30">
        <v>53355.21</v>
      </c>
      <c r="C22" s="30">
        <v>200000</v>
      </c>
      <c r="D22" s="30">
        <v>1510087</v>
      </c>
      <c r="E22" s="30">
        <v>0</v>
      </c>
      <c r="F22" s="30">
        <v>0</v>
      </c>
      <c r="G22" s="30">
        <v>0</v>
      </c>
      <c r="H22" s="30">
        <v>0</v>
      </c>
      <c r="I22" s="30">
        <f t="shared" si="0"/>
        <v>1763442.21</v>
      </c>
    </row>
    <row r="23" spans="1:9" x14ac:dyDescent="0.25">
      <c r="A23" s="30" t="s">
        <v>6</v>
      </c>
      <c r="B23" s="30">
        <v>0</v>
      </c>
      <c r="C23" s="30">
        <v>312022</v>
      </c>
      <c r="D23" s="30">
        <f>2844175+502296</f>
        <v>3346471</v>
      </c>
      <c r="E23" s="30">
        <v>0</v>
      </c>
      <c r="F23" s="30">
        <v>0</v>
      </c>
      <c r="G23" s="30">
        <v>0</v>
      </c>
      <c r="H23" s="30">
        <v>0</v>
      </c>
      <c r="I23" s="30">
        <f t="shared" si="0"/>
        <v>3658493</v>
      </c>
    </row>
    <row r="24" spans="1:9" x14ac:dyDescent="0.25">
      <c r="A24" s="30" t="s">
        <v>7</v>
      </c>
      <c r="B24" s="30">
        <v>3008.07</v>
      </c>
      <c r="C24" s="30">
        <v>193.53</v>
      </c>
      <c r="D24" s="30">
        <v>0</v>
      </c>
      <c r="E24" s="30">
        <v>0</v>
      </c>
      <c r="F24" s="30">
        <v>0</v>
      </c>
      <c r="G24" s="30">
        <v>0</v>
      </c>
      <c r="H24" s="30">
        <v>0</v>
      </c>
      <c r="I24" s="30">
        <f t="shared" si="0"/>
        <v>3201.6000000000004</v>
      </c>
    </row>
    <row r="25" spans="1:9" x14ac:dyDescent="0.25">
      <c r="A25" s="18" t="s">
        <v>0</v>
      </c>
      <c r="B25" s="30">
        <f t="shared" ref="B25:H25" si="2">SUM(B21:B24)</f>
        <v>234615.02</v>
      </c>
      <c r="C25" s="30">
        <f t="shared" si="2"/>
        <v>512215.53</v>
      </c>
      <c r="D25" s="30">
        <f t="shared" si="2"/>
        <v>4856558</v>
      </c>
      <c r="E25" s="30">
        <f t="shared" si="2"/>
        <v>0</v>
      </c>
      <c r="F25" s="30">
        <f t="shared" si="2"/>
        <v>0</v>
      </c>
      <c r="G25" s="30">
        <f t="shared" si="2"/>
        <v>0</v>
      </c>
      <c r="H25" s="30">
        <f t="shared" si="2"/>
        <v>0</v>
      </c>
      <c r="I25" s="30">
        <f t="shared" si="0"/>
        <v>5603388.5499999998</v>
      </c>
    </row>
    <row r="26" spans="1:9" x14ac:dyDescent="0.25">
      <c r="A26" s="32"/>
      <c r="B26" s="32"/>
      <c r="C26" s="32"/>
      <c r="D26" s="32"/>
      <c r="E26" s="32"/>
      <c r="F26" s="32"/>
      <c r="G26" s="32"/>
      <c r="H26" s="32"/>
      <c r="I26" s="32">
        <f>SUM(B26:H26)</f>
        <v>0</v>
      </c>
    </row>
    <row r="29" spans="1:9" x14ac:dyDescent="0.25">
      <c r="A29" s="36"/>
    </row>
  </sheetData>
  <mergeCells count="1">
    <mergeCell ref="A9:I13"/>
  </mergeCells>
  <pageMargins left="0.7" right="0.7" top="0.75" bottom="0.75" header="0.3" footer="0.3"/>
  <pageSetup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7E629-AF33-43A4-B497-321D61E1A5AC}">
  <dimension ref="A1:I25"/>
  <sheetViews>
    <sheetView view="pageBreakPreview" zoomScale="110" zoomScaleNormal="100" zoomScaleSheetLayoutView="110" workbookViewId="0">
      <selection activeCell="A14" sqref="A14:XFD14"/>
    </sheetView>
  </sheetViews>
  <sheetFormatPr defaultRowHeight="15" x14ac:dyDescent="0.25"/>
  <cols>
    <col min="1" max="1" width="26.7109375" customWidth="1"/>
    <col min="2" max="2" width="14.140625" customWidth="1"/>
    <col min="3" max="3" width="10.85546875" customWidth="1"/>
    <col min="4" max="4" width="10.42578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78</v>
      </c>
      <c r="B3" s="3"/>
      <c r="C3" s="3"/>
      <c r="D3" s="3"/>
      <c r="E3" s="3"/>
      <c r="F3" s="14"/>
      <c r="G3" s="14"/>
      <c r="H3" s="14"/>
      <c r="I3" s="14"/>
    </row>
    <row r="4" spans="1:9" x14ac:dyDescent="0.25">
      <c r="A4" s="3" t="s">
        <v>79</v>
      </c>
      <c r="B4" s="3"/>
      <c r="C4" s="3"/>
      <c r="D4" s="3"/>
      <c r="E4" s="3"/>
      <c r="F4" s="14"/>
      <c r="G4" s="14"/>
      <c r="H4" s="14"/>
      <c r="I4" s="14"/>
    </row>
    <row r="5" spans="1:9" x14ac:dyDescent="0.25">
      <c r="A5" s="3" t="s">
        <v>127</v>
      </c>
      <c r="B5" s="38"/>
      <c r="C5" s="3"/>
      <c r="D5" s="3"/>
      <c r="E5" s="3"/>
      <c r="F5" s="14"/>
      <c r="G5" s="14"/>
      <c r="H5" s="14"/>
      <c r="I5" s="14"/>
    </row>
    <row r="6" spans="1:9" x14ac:dyDescent="0.25">
      <c r="A6" s="3" t="s">
        <v>80</v>
      </c>
      <c r="B6" s="3"/>
      <c r="C6" s="3"/>
      <c r="D6" s="3"/>
      <c r="E6" s="3"/>
      <c r="F6" s="14"/>
      <c r="G6" s="14"/>
      <c r="H6" s="14"/>
      <c r="I6" s="14"/>
    </row>
    <row r="7" spans="1:9" x14ac:dyDescent="0.25">
      <c r="A7" s="3" t="s">
        <v>95</v>
      </c>
      <c r="B7" s="3"/>
      <c r="C7" s="3"/>
      <c r="D7" s="3"/>
      <c r="E7" s="3"/>
      <c r="F7" s="14"/>
      <c r="G7" s="14"/>
      <c r="H7" s="14"/>
      <c r="I7" s="14"/>
    </row>
    <row r="8" spans="1:9" x14ac:dyDescent="0.25">
      <c r="A8" s="6" t="s">
        <v>4</v>
      </c>
      <c r="B8" s="5"/>
      <c r="C8" s="3"/>
      <c r="D8" s="3"/>
      <c r="E8" s="3"/>
      <c r="F8" s="14"/>
      <c r="G8" s="14"/>
      <c r="H8" s="14"/>
      <c r="I8" s="14"/>
    </row>
    <row r="9" spans="1:9" x14ac:dyDescent="0.25">
      <c r="A9" s="74" t="s">
        <v>81</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37" t="s">
        <v>24</v>
      </c>
      <c r="B15" s="37">
        <v>0</v>
      </c>
      <c r="C15" s="37">
        <v>0</v>
      </c>
      <c r="D15" s="37">
        <v>0</v>
      </c>
      <c r="E15" s="37">
        <v>0</v>
      </c>
      <c r="F15" s="37">
        <v>0</v>
      </c>
      <c r="G15" s="37">
        <v>0</v>
      </c>
      <c r="H15" s="37">
        <v>0</v>
      </c>
      <c r="I15" s="37">
        <f t="shared" ref="I15:I25" si="0">SUM(B15:H15)</f>
        <v>0</v>
      </c>
    </row>
    <row r="16" spans="1:9" x14ac:dyDescent="0.25">
      <c r="A16" s="37" t="s">
        <v>18</v>
      </c>
      <c r="B16" s="37">
        <v>0</v>
      </c>
      <c r="C16" s="37">
        <v>0</v>
      </c>
      <c r="D16" s="37">
        <v>0</v>
      </c>
      <c r="E16" s="37">
        <v>0</v>
      </c>
      <c r="F16" s="37">
        <v>0</v>
      </c>
      <c r="G16" s="37">
        <v>0</v>
      </c>
      <c r="H16" s="37">
        <v>0</v>
      </c>
      <c r="I16" s="37">
        <f t="shared" si="0"/>
        <v>0</v>
      </c>
    </row>
    <row r="17" spans="1:9" x14ac:dyDescent="0.25">
      <c r="A17" s="37" t="s">
        <v>19</v>
      </c>
      <c r="B17" s="37">
        <v>0</v>
      </c>
      <c r="C17" s="37">
        <v>0</v>
      </c>
      <c r="D17" s="37">
        <v>0</v>
      </c>
      <c r="E17" s="37">
        <v>0</v>
      </c>
      <c r="F17" s="37">
        <v>0</v>
      </c>
      <c r="G17" s="37">
        <v>0</v>
      </c>
      <c r="H17" s="37">
        <v>0</v>
      </c>
      <c r="I17" s="37">
        <f t="shared" si="0"/>
        <v>0</v>
      </c>
    </row>
    <row r="18" spans="1:9" x14ac:dyDescent="0.25">
      <c r="A18" s="37" t="s">
        <v>77</v>
      </c>
      <c r="B18" s="37">
        <v>0</v>
      </c>
      <c r="C18" s="37">
        <v>0</v>
      </c>
      <c r="D18" s="37">
        <v>0</v>
      </c>
      <c r="E18" s="37">
        <v>0</v>
      </c>
      <c r="F18" s="37">
        <v>0</v>
      </c>
      <c r="G18" s="37">
        <v>0</v>
      </c>
      <c r="H18" s="37">
        <v>0</v>
      </c>
      <c r="I18" s="37">
        <f t="shared" si="0"/>
        <v>0</v>
      </c>
    </row>
    <row r="19" spans="1:9" x14ac:dyDescent="0.25">
      <c r="A19" s="37" t="s">
        <v>32</v>
      </c>
      <c r="B19" s="37">
        <v>330000</v>
      </c>
      <c r="C19" s="37">
        <v>0</v>
      </c>
      <c r="D19" s="37">
        <v>0</v>
      </c>
      <c r="E19" s="37">
        <v>0</v>
      </c>
      <c r="F19" s="37">
        <v>0</v>
      </c>
      <c r="G19" s="37">
        <v>0</v>
      </c>
      <c r="H19" s="37">
        <v>0</v>
      </c>
      <c r="I19" s="37">
        <f t="shared" si="0"/>
        <v>330000</v>
      </c>
    </row>
    <row r="20" spans="1:9" x14ac:dyDescent="0.25">
      <c r="A20" s="18" t="s">
        <v>2</v>
      </c>
      <c r="B20" s="37">
        <f t="shared" ref="B20:H20" si="1">SUM(B15:B19)</f>
        <v>330000</v>
      </c>
      <c r="C20" s="37">
        <f t="shared" si="1"/>
        <v>0</v>
      </c>
      <c r="D20" s="37">
        <f t="shared" si="1"/>
        <v>0</v>
      </c>
      <c r="E20" s="37">
        <f t="shared" si="1"/>
        <v>0</v>
      </c>
      <c r="F20" s="37">
        <f t="shared" si="1"/>
        <v>0</v>
      </c>
      <c r="G20" s="37">
        <f t="shared" si="1"/>
        <v>0</v>
      </c>
      <c r="H20" s="37">
        <f t="shared" si="1"/>
        <v>0</v>
      </c>
      <c r="I20" s="37">
        <f t="shared" si="0"/>
        <v>330000</v>
      </c>
    </row>
    <row r="21" spans="1:9" x14ac:dyDescent="0.25">
      <c r="A21" s="37" t="s">
        <v>8</v>
      </c>
      <c r="B21" s="37">
        <v>0</v>
      </c>
      <c r="C21" s="37">
        <v>0</v>
      </c>
      <c r="D21" s="37">
        <v>0</v>
      </c>
      <c r="E21" s="37">
        <v>0</v>
      </c>
      <c r="F21" s="37">
        <v>0</v>
      </c>
      <c r="G21" s="37">
        <v>0</v>
      </c>
      <c r="H21" s="37">
        <v>0</v>
      </c>
      <c r="I21" s="37">
        <f t="shared" si="0"/>
        <v>0</v>
      </c>
    </row>
    <row r="22" spans="1:9" x14ac:dyDescent="0.25">
      <c r="A22" s="37" t="s">
        <v>5</v>
      </c>
      <c r="B22" s="37">
        <v>0</v>
      </c>
      <c r="C22" s="37">
        <v>30000</v>
      </c>
      <c r="D22" s="37">
        <v>0</v>
      </c>
      <c r="E22" s="37">
        <v>0</v>
      </c>
      <c r="F22" s="37">
        <v>0</v>
      </c>
      <c r="G22" s="37">
        <v>0</v>
      </c>
      <c r="H22" s="37">
        <v>0</v>
      </c>
      <c r="I22" s="37">
        <f t="shared" si="0"/>
        <v>30000</v>
      </c>
    </row>
    <row r="23" spans="1:9" x14ac:dyDescent="0.25">
      <c r="A23" s="37" t="s">
        <v>6</v>
      </c>
      <c r="B23" s="37">
        <v>0</v>
      </c>
      <c r="C23" s="37">
        <v>0</v>
      </c>
      <c r="D23" s="37">
        <v>300000</v>
      </c>
      <c r="E23" s="37">
        <v>0</v>
      </c>
      <c r="F23" s="37">
        <v>0</v>
      </c>
      <c r="G23" s="37">
        <v>0</v>
      </c>
      <c r="H23" s="37">
        <v>0</v>
      </c>
      <c r="I23" s="37">
        <f t="shared" si="0"/>
        <v>300000</v>
      </c>
    </row>
    <row r="24" spans="1:9" x14ac:dyDescent="0.25">
      <c r="A24" s="37" t="s">
        <v>7</v>
      </c>
      <c r="B24" s="37">
        <v>0</v>
      </c>
      <c r="C24" s="37">
        <v>0</v>
      </c>
      <c r="D24" s="37">
        <v>0</v>
      </c>
      <c r="E24" s="37">
        <v>0</v>
      </c>
      <c r="F24" s="37">
        <v>0</v>
      </c>
      <c r="G24" s="37">
        <v>0</v>
      </c>
      <c r="H24" s="37">
        <v>0</v>
      </c>
      <c r="I24" s="37">
        <f t="shared" si="0"/>
        <v>0</v>
      </c>
    </row>
    <row r="25" spans="1:9" x14ac:dyDescent="0.25">
      <c r="A25" s="18" t="s">
        <v>0</v>
      </c>
      <c r="B25" s="37">
        <f t="shared" ref="B25:H25" si="2">SUM(B21:B24)</f>
        <v>0</v>
      </c>
      <c r="C25" s="37">
        <f t="shared" si="2"/>
        <v>30000</v>
      </c>
      <c r="D25" s="37">
        <f t="shared" si="2"/>
        <v>300000</v>
      </c>
      <c r="E25" s="37">
        <f t="shared" si="2"/>
        <v>0</v>
      </c>
      <c r="F25" s="37">
        <f t="shared" si="2"/>
        <v>0</v>
      </c>
      <c r="G25" s="37">
        <f t="shared" si="2"/>
        <v>0</v>
      </c>
      <c r="H25" s="37">
        <f t="shared" si="2"/>
        <v>0</v>
      </c>
      <c r="I25" s="37">
        <f t="shared" si="0"/>
        <v>330000</v>
      </c>
    </row>
  </sheetData>
  <mergeCells count="1">
    <mergeCell ref="A9:I13"/>
  </mergeCells>
  <pageMargins left="0.7" right="0.7" top="0.75" bottom="0.75" header="0.3" footer="0.3"/>
  <pageSetup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E6AD7-3913-4250-9D68-D48CA92D9AE9}">
  <dimension ref="A1:I25"/>
  <sheetViews>
    <sheetView workbookViewId="0">
      <selection activeCell="A14" sqref="A14"/>
    </sheetView>
  </sheetViews>
  <sheetFormatPr defaultRowHeight="15" x14ac:dyDescent="0.25"/>
  <cols>
    <col min="1" max="1" width="33" customWidth="1"/>
    <col min="2" max="2" width="12.5703125" customWidth="1"/>
    <col min="3" max="7" width="10.42578125" customWidth="1"/>
    <col min="8" max="8" width="14.2851562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218</v>
      </c>
      <c r="B3" s="3"/>
      <c r="C3" s="3"/>
      <c r="D3" s="3"/>
      <c r="E3" s="3"/>
      <c r="F3" s="14"/>
      <c r="G3" s="14"/>
      <c r="H3" s="14"/>
      <c r="I3" s="14"/>
    </row>
    <row r="4" spans="1:9" x14ac:dyDescent="0.25">
      <c r="A4" s="3" t="s">
        <v>219</v>
      </c>
      <c r="B4" s="3"/>
      <c r="C4" s="3"/>
      <c r="D4" s="3"/>
      <c r="E4" s="3"/>
      <c r="F4" s="14"/>
      <c r="G4" s="14"/>
      <c r="H4" s="14"/>
      <c r="I4" s="14"/>
    </row>
    <row r="5" spans="1:9" x14ac:dyDescent="0.25">
      <c r="A5" s="3" t="s">
        <v>220</v>
      </c>
      <c r="B5" s="3"/>
      <c r="C5" s="3"/>
      <c r="D5" s="3"/>
      <c r="E5" s="3"/>
      <c r="F5" s="14"/>
      <c r="G5" s="14"/>
      <c r="H5" s="14"/>
      <c r="I5" s="14"/>
    </row>
    <row r="6" spans="1:9" x14ac:dyDescent="0.25">
      <c r="A6" s="3" t="s">
        <v>221</v>
      </c>
      <c r="B6" s="3"/>
      <c r="C6" s="3"/>
      <c r="D6" s="3"/>
      <c r="E6" s="3"/>
      <c r="F6" s="14"/>
      <c r="G6" s="14"/>
      <c r="H6" s="14"/>
      <c r="I6" s="14"/>
    </row>
    <row r="7" spans="1:9" x14ac:dyDescent="0.25">
      <c r="A7" s="3" t="s">
        <v>95</v>
      </c>
      <c r="B7" s="3"/>
      <c r="C7" s="3"/>
      <c r="D7" s="3"/>
      <c r="E7" s="3"/>
      <c r="F7" s="14"/>
      <c r="G7" s="14"/>
      <c r="H7" s="14"/>
      <c r="I7" s="14"/>
    </row>
    <row r="8" spans="1:9" x14ac:dyDescent="0.25">
      <c r="A8" s="6" t="s">
        <v>4</v>
      </c>
      <c r="B8" s="5"/>
      <c r="C8" s="3"/>
      <c r="D8" s="3"/>
      <c r="E8" s="3"/>
      <c r="F8" s="14"/>
      <c r="G8" s="14"/>
      <c r="H8" s="14"/>
      <c r="I8" s="14"/>
    </row>
    <row r="9" spans="1:9" ht="14.45" customHeight="1" x14ac:dyDescent="0.25">
      <c r="A9" s="74" t="s">
        <v>222</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51" x14ac:dyDescent="0.25">
      <c r="A14" s="20" t="s">
        <v>3</v>
      </c>
      <c r="B14" s="21" t="s">
        <v>1</v>
      </c>
      <c r="C14" s="21" t="s">
        <v>9</v>
      </c>
      <c r="D14" s="21" t="s">
        <v>10</v>
      </c>
      <c r="E14" s="21" t="s">
        <v>11</v>
      </c>
      <c r="F14" s="21" t="s">
        <v>12</v>
      </c>
      <c r="G14" s="21" t="s">
        <v>49</v>
      </c>
      <c r="H14" s="22" t="s">
        <v>50</v>
      </c>
      <c r="I14" s="22" t="s">
        <v>2</v>
      </c>
    </row>
    <row r="15" spans="1:9" x14ac:dyDescent="0.25">
      <c r="A15" s="72" t="s">
        <v>18</v>
      </c>
      <c r="B15" s="72">
        <v>0</v>
      </c>
      <c r="C15" s="72">
        <v>0</v>
      </c>
      <c r="D15" s="72">
        <v>0</v>
      </c>
      <c r="E15" s="72">
        <v>0</v>
      </c>
      <c r="F15" s="72">
        <v>0</v>
      </c>
      <c r="G15" s="72">
        <v>0</v>
      </c>
      <c r="H15" s="72">
        <v>0</v>
      </c>
      <c r="I15" s="72">
        <f t="shared" ref="I15:I25" si="0">SUM(B15:H15)</f>
        <v>0</v>
      </c>
    </row>
    <row r="16" spans="1:9" x14ac:dyDescent="0.25">
      <c r="A16" s="72" t="s">
        <v>19</v>
      </c>
      <c r="B16" s="72">
        <v>500000</v>
      </c>
      <c r="C16" s="72">
        <v>0</v>
      </c>
      <c r="D16" s="72">
        <v>0</v>
      </c>
      <c r="E16" s="72">
        <v>0</v>
      </c>
      <c r="F16" s="72">
        <v>0</v>
      </c>
      <c r="G16" s="72">
        <v>0</v>
      </c>
      <c r="H16" s="72">
        <v>0</v>
      </c>
      <c r="I16" s="72">
        <f t="shared" si="0"/>
        <v>500000</v>
      </c>
    </row>
    <row r="17" spans="1:9" x14ac:dyDescent="0.25">
      <c r="A17" s="72" t="s">
        <v>20</v>
      </c>
      <c r="B17" s="72">
        <v>0</v>
      </c>
      <c r="C17" s="72">
        <v>0</v>
      </c>
      <c r="D17" s="72">
        <v>0</v>
      </c>
      <c r="E17" s="72">
        <v>0</v>
      </c>
      <c r="F17" s="72">
        <v>0</v>
      </c>
      <c r="G17" s="72">
        <v>0</v>
      </c>
      <c r="H17" s="72">
        <v>0</v>
      </c>
      <c r="I17" s="72">
        <f t="shared" si="0"/>
        <v>0</v>
      </c>
    </row>
    <row r="18" spans="1:9" x14ac:dyDescent="0.25">
      <c r="A18" s="72" t="s">
        <v>21</v>
      </c>
      <c r="B18" s="72">
        <v>0</v>
      </c>
      <c r="C18" s="72">
        <v>0</v>
      </c>
      <c r="D18" s="72">
        <v>0</v>
      </c>
      <c r="E18" s="72">
        <v>0</v>
      </c>
      <c r="F18" s="72">
        <v>0</v>
      </c>
      <c r="G18" s="72">
        <v>0</v>
      </c>
      <c r="H18" s="72">
        <v>0</v>
      </c>
      <c r="I18" s="72">
        <f t="shared" si="0"/>
        <v>0</v>
      </c>
    </row>
    <row r="19" spans="1:9" x14ac:dyDescent="0.25">
      <c r="A19" s="72" t="s">
        <v>32</v>
      </c>
      <c r="B19" s="72">
        <v>0</v>
      </c>
      <c r="C19" s="72">
        <v>0</v>
      </c>
      <c r="D19" s="72">
        <v>0</v>
      </c>
      <c r="E19" s="72">
        <v>0</v>
      </c>
      <c r="F19" s="72">
        <v>0</v>
      </c>
      <c r="G19" s="72">
        <v>0</v>
      </c>
      <c r="H19" s="72">
        <v>0</v>
      </c>
      <c r="I19" s="72">
        <f t="shared" si="0"/>
        <v>0</v>
      </c>
    </row>
    <row r="20" spans="1:9" x14ac:dyDescent="0.25">
      <c r="A20" s="18" t="s">
        <v>2</v>
      </c>
      <c r="B20" s="72">
        <v>0</v>
      </c>
      <c r="C20" s="72">
        <v>0</v>
      </c>
      <c r="D20" s="72">
        <f t="shared" ref="D20:H20" si="1">SUM(D15:D19)</f>
        <v>0</v>
      </c>
      <c r="E20" s="72">
        <f t="shared" si="1"/>
        <v>0</v>
      </c>
      <c r="F20" s="72">
        <f t="shared" si="1"/>
        <v>0</v>
      </c>
      <c r="G20" s="72">
        <f t="shared" si="1"/>
        <v>0</v>
      </c>
      <c r="H20" s="72">
        <f t="shared" si="1"/>
        <v>0</v>
      </c>
      <c r="I20" s="72">
        <f t="shared" si="0"/>
        <v>0</v>
      </c>
    </row>
    <row r="21" spans="1:9" x14ac:dyDescent="0.25">
      <c r="A21" s="72" t="s">
        <v>8</v>
      </c>
      <c r="B21" s="72">
        <v>0</v>
      </c>
      <c r="C21" s="72">
        <v>0</v>
      </c>
      <c r="D21" s="72">
        <v>0</v>
      </c>
      <c r="E21" s="72">
        <v>0</v>
      </c>
      <c r="F21" s="72">
        <v>0</v>
      </c>
      <c r="G21" s="72">
        <v>0</v>
      </c>
      <c r="H21" s="72">
        <v>0</v>
      </c>
      <c r="I21" s="72">
        <f t="shared" si="0"/>
        <v>0</v>
      </c>
    </row>
    <row r="22" spans="1:9" x14ac:dyDescent="0.25">
      <c r="A22" s="72" t="s">
        <v>5</v>
      </c>
      <c r="B22" s="72">
        <v>0</v>
      </c>
      <c r="C22" s="72"/>
      <c r="D22" s="72"/>
      <c r="E22" s="72">
        <v>0</v>
      </c>
      <c r="F22" s="72">
        <v>0</v>
      </c>
      <c r="G22" s="72">
        <v>0</v>
      </c>
      <c r="H22" s="72">
        <v>0</v>
      </c>
      <c r="I22" s="72">
        <f t="shared" si="0"/>
        <v>0</v>
      </c>
    </row>
    <row r="23" spans="1:9" x14ac:dyDescent="0.25">
      <c r="A23" s="72" t="s">
        <v>6</v>
      </c>
      <c r="B23" s="72">
        <v>0</v>
      </c>
      <c r="C23" s="72">
        <v>0</v>
      </c>
      <c r="D23" s="72">
        <v>500000</v>
      </c>
      <c r="E23" s="72">
        <v>0</v>
      </c>
      <c r="F23" s="72">
        <v>0</v>
      </c>
      <c r="G23" s="72">
        <v>0</v>
      </c>
      <c r="H23" s="72">
        <v>0</v>
      </c>
      <c r="I23" s="72">
        <f t="shared" si="0"/>
        <v>500000</v>
      </c>
    </row>
    <row r="24" spans="1:9" x14ac:dyDescent="0.25">
      <c r="A24" s="72" t="s">
        <v>7</v>
      </c>
      <c r="B24" s="72">
        <v>0</v>
      </c>
      <c r="C24" s="72">
        <v>0</v>
      </c>
      <c r="D24" s="72">
        <v>0</v>
      </c>
      <c r="E24" s="72">
        <v>0</v>
      </c>
      <c r="F24" s="72">
        <v>0</v>
      </c>
      <c r="G24" s="72">
        <v>0</v>
      </c>
      <c r="H24" s="72">
        <v>0</v>
      </c>
      <c r="I24" s="72">
        <f t="shared" si="0"/>
        <v>0</v>
      </c>
    </row>
    <row r="25" spans="1:9" x14ac:dyDescent="0.25">
      <c r="A25" s="18" t="s">
        <v>0</v>
      </c>
      <c r="B25" s="72">
        <f t="shared" ref="B25:H25" si="2">SUM(B21:B24)</f>
        <v>0</v>
      </c>
      <c r="C25" s="72">
        <f t="shared" si="2"/>
        <v>0</v>
      </c>
      <c r="D25" s="72">
        <f t="shared" si="2"/>
        <v>500000</v>
      </c>
      <c r="E25" s="72">
        <f t="shared" si="2"/>
        <v>0</v>
      </c>
      <c r="F25" s="72">
        <f t="shared" si="2"/>
        <v>0</v>
      </c>
      <c r="G25" s="72">
        <f t="shared" si="2"/>
        <v>0</v>
      </c>
      <c r="H25" s="72">
        <f t="shared" si="2"/>
        <v>0</v>
      </c>
      <c r="I25" s="72">
        <f t="shared" si="0"/>
        <v>500000</v>
      </c>
    </row>
  </sheetData>
  <mergeCells count="1">
    <mergeCell ref="A9:I13"/>
  </mergeCells>
  <pageMargins left="0.7" right="0.7" top="0.75" bottom="0.75" header="0.3" footer="0.3"/>
  <pageSetup orientation="landscape" verticalDpi="0"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A523D-6D8C-4CBB-8CF8-8EBE6EC9748D}">
  <dimension ref="A1:I25"/>
  <sheetViews>
    <sheetView view="pageBreakPreview" zoomScaleNormal="100" zoomScaleSheetLayoutView="100" workbookViewId="0">
      <selection activeCell="A14" sqref="A14:XFD14"/>
    </sheetView>
  </sheetViews>
  <sheetFormatPr defaultRowHeight="15" x14ac:dyDescent="0.25"/>
  <cols>
    <col min="1" max="1" width="26.7109375" customWidth="1"/>
    <col min="2" max="3" width="12" customWidth="1"/>
    <col min="4" max="4" width="11.28515625" customWidth="1"/>
    <col min="6" max="6" width="11.7109375" customWidth="1"/>
    <col min="7" max="7" width="12.28515625" customWidth="1"/>
    <col min="8" max="8" width="13.28515625" customWidth="1"/>
    <col min="9" max="9" width="13"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223</v>
      </c>
      <c r="B3" s="3"/>
      <c r="C3" s="3"/>
      <c r="D3" s="3"/>
      <c r="E3" s="3"/>
      <c r="F3" s="14"/>
      <c r="G3" s="14"/>
      <c r="H3" s="14"/>
      <c r="I3" s="14"/>
    </row>
    <row r="4" spans="1:9" x14ac:dyDescent="0.25">
      <c r="A4" s="3" t="s">
        <v>224</v>
      </c>
      <c r="B4" s="3"/>
      <c r="C4" s="3"/>
      <c r="D4" s="3"/>
      <c r="E4" s="3"/>
      <c r="F4" s="14"/>
      <c r="G4" s="14"/>
      <c r="H4" s="14"/>
      <c r="I4" s="14"/>
    </row>
    <row r="5" spans="1:9" x14ac:dyDescent="0.25">
      <c r="A5" s="3" t="s">
        <v>225</v>
      </c>
      <c r="B5" s="3"/>
      <c r="C5" s="3"/>
      <c r="D5" s="3"/>
      <c r="E5" s="3"/>
      <c r="F5" s="14"/>
      <c r="G5" s="14"/>
      <c r="H5" s="14"/>
      <c r="I5" s="14"/>
    </row>
    <row r="6" spans="1:9" x14ac:dyDescent="0.25">
      <c r="A6" s="3" t="s">
        <v>80</v>
      </c>
      <c r="B6" s="3"/>
      <c r="C6" s="3"/>
      <c r="D6" s="3"/>
      <c r="E6" s="3"/>
      <c r="F6" s="14"/>
      <c r="G6" s="14"/>
      <c r="H6" s="14"/>
      <c r="I6" s="14"/>
    </row>
    <row r="7" spans="1:9" x14ac:dyDescent="0.25">
      <c r="A7" s="3" t="s">
        <v>98</v>
      </c>
      <c r="B7" s="3"/>
      <c r="C7" s="3"/>
      <c r="D7" s="3"/>
      <c r="E7" s="3"/>
      <c r="F7" s="14"/>
      <c r="G7" s="14"/>
      <c r="H7" s="14"/>
      <c r="I7" s="14"/>
    </row>
    <row r="8" spans="1:9" x14ac:dyDescent="0.25">
      <c r="A8" s="6" t="s">
        <v>4</v>
      </c>
      <c r="B8" s="5"/>
      <c r="C8" s="3"/>
      <c r="D8" s="3"/>
      <c r="E8" s="3"/>
      <c r="F8" s="14"/>
      <c r="G8" s="14"/>
      <c r="H8" s="14"/>
      <c r="I8" s="14"/>
    </row>
    <row r="9" spans="1:9" x14ac:dyDescent="0.25">
      <c r="A9" s="74" t="s">
        <v>226</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51" x14ac:dyDescent="0.25">
      <c r="A14" s="20" t="s">
        <v>3</v>
      </c>
      <c r="B14" s="21" t="s">
        <v>1</v>
      </c>
      <c r="C14" s="21" t="s">
        <v>9</v>
      </c>
      <c r="D14" s="21" t="s">
        <v>10</v>
      </c>
      <c r="E14" s="21" t="s">
        <v>11</v>
      </c>
      <c r="F14" s="21" t="s">
        <v>12</v>
      </c>
      <c r="G14" s="21" t="s">
        <v>49</v>
      </c>
      <c r="H14" s="22" t="s">
        <v>50</v>
      </c>
      <c r="I14" s="22" t="s">
        <v>2</v>
      </c>
    </row>
    <row r="15" spans="1:9" x14ac:dyDescent="0.25">
      <c r="A15" s="72" t="s">
        <v>18</v>
      </c>
      <c r="B15" s="72">
        <v>0</v>
      </c>
      <c r="C15" s="72">
        <v>0</v>
      </c>
      <c r="D15" s="72">
        <v>0</v>
      </c>
      <c r="E15" s="72">
        <v>0</v>
      </c>
      <c r="F15" s="72">
        <v>0</v>
      </c>
      <c r="G15" s="72">
        <v>0</v>
      </c>
      <c r="H15" s="72">
        <v>0</v>
      </c>
      <c r="I15" s="72">
        <f t="shared" ref="I15" si="0">SUM(B15:H15)</f>
        <v>0</v>
      </c>
    </row>
    <row r="16" spans="1:9" x14ac:dyDescent="0.25">
      <c r="A16" s="72" t="s">
        <v>19</v>
      </c>
      <c r="B16" s="72">
        <v>275000</v>
      </c>
      <c r="C16" s="72">
        <v>0</v>
      </c>
      <c r="D16" s="72">
        <v>0</v>
      </c>
      <c r="E16" s="72">
        <v>0</v>
      </c>
      <c r="F16" s="72">
        <v>0</v>
      </c>
      <c r="G16" s="72">
        <v>0</v>
      </c>
      <c r="H16" s="72">
        <v>0</v>
      </c>
      <c r="I16" s="72">
        <f t="shared" ref="I16:I25" si="1">SUM(B16:H16)</f>
        <v>275000</v>
      </c>
    </row>
    <row r="17" spans="1:9" x14ac:dyDescent="0.25">
      <c r="A17" s="72" t="s">
        <v>20</v>
      </c>
      <c r="B17" s="72">
        <v>0</v>
      </c>
      <c r="C17" s="72">
        <v>0</v>
      </c>
      <c r="D17" s="72">
        <v>0</v>
      </c>
      <c r="E17" s="72">
        <v>0</v>
      </c>
      <c r="F17" s="72">
        <v>0</v>
      </c>
      <c r="G17" s="72">
        <v>0</v>
      </c>
      <c r="H17" s="72">
        <v>0</v>
      </c>
      <c r="I17" s="72">
        <f t="shared" si="1"/>
        <v>0</v>
      </c>
    </row>
    <row r="18" spans="1:9" x14ac:dyDescent="0.25">
      <c r="A18" s="72" t="s">
        <v>21</v>
      </c>
      <c r="B18" s="72">
        <v>0</v>
      </c>
      <c r="C18" s="72">
        <v>0</v>
      </c>
      <c r="D18" s="72">
        <v>0</v>
      </c>
      <c r="E18" s="72">
        <v>0</v>
      </c>
      <c r="F18" s="72">
        <v>0</v>
      </c>
      <c r="G18" s="72">
        <v>0</v>
      </c>
      <c r="H18" s="72">
        <v>0</v>
      </c>
      <c r="I18" s="72">
        <f t="shared" si="1"/>
        <v>0</v>
      </c>
    </row>
    <row r="19" spans="1:9" x14ac:dyDescent="0.25">
      <c r="A19" s="72" t="s">
        <v>32</v>
      </c>
      <c r="B19" s="72">
        <v>0</v>
      </c>
      <c r="C19" s="72">
        <v>0</v>
      </c>
      <c r="D19" s="72">
        <v>0</v>
      </c>
      <c r="E19" s="72">
        <v>0</v>
      </c>
      <c r="F19" s="72">
        <v>0</v>
      </c>
      <c r="G19" s="72">
        <v>0</v>
      </c>
      <c r="H19" s="72">
        <v>0</v>
      </c>
      <c r="I19" s="72">
        <f t="shared" si="1"/>
        <v>0</v>
      </c>
    </row>
    <row r="20" spans="1:9" x14ac:dyDescent="0.25">
      <c r="A20" s="18" t="s">
        <v>2</v>
      </c>
      <c r="B20" s="72">
        <v>0</v>
      </c>
      <c r="C20" s="72">
        <v>0</v>
      </c>
      <c r="D20" s="72">
        <f t="shared" ref="D20:H20" si="2">SUM(D15:D19)</f>
        <v>0</v>
      </c>
      <c r="E20" s="72">
        <f t="shared" si="2"/>
        <v>0</v>
      </c>
      <c r="F20" s="72">
        <f t="shared" si="2"/>
        <v>0</v>
      </c>
      <c r="G20" s="72">
        <f t="shared" si="2"/>
        <v>0</v>
      </c>
      <c r="H20" s="72">
        <f t="shared" si="2"/>
        <v>0</v>
      </c>
      <c r="I20" s="72">
        <f t="shared" si="1"/>
        <v>0</v>
      </c>
    </row>
    <row r="21" spans="1:9" x14ac:dyDescent="0.25">
      <c r="A21" s="72" t="s">
        <v>8</v>
      </c>
      <c r="B21" s="72">
        <v>0</v>
      </c>
      <c r="C21" s="72">
        <v>0</v>
      </c>
      <c r="D21" s="72">
        <v>0</v>
      </c>
      <c r="E21" s="72">
        <v>0</v>
      </c>
      <c r="F21" s="72">
        <v>0</v>
      </c>
      <c r="G21" s="72">
        <v>0</v>
      </c>
      <c r="H21" s="72">
        <v>0</v>
      </c>
      <c r="I21" s="72">
        <f t="shared" si="1"/>
        <v>0</v>
      </c>
    </row>
    <row r="22" spans="1:9" x14ac:dyDescent="0.25">
      <c r="A22" s="72" t="s">
        <v>5</v>
      </c>
      <c r="B22" s="72">
        <v>0</v>
      </c>
      <c r="C22" s="72"/>
      <c r="D22" s="72"/>
      <c r="E22" s="72">
        <v>0</v>
      </c>
      <c r="F22" s="72">
        <v>0</v>
      </c>
      <c r="G22" s="72">
        <v>0</v>
      </c>
      <c r="H22" s="72">
        <v>0</v>
      </c>
      <c r="I22" s="72">
        <f t="shared" si="1"/>
        <v>0</v>
      </c>
    </row>
    <row r="23" spans="1:9" x14ac:dyDescent="0.25">
      <c r="A23" s="72" t="s">
        <v>6</v>
      </c>
      <c r="B23" s="72">
        <v>0</v>
      </c>
      <c r="C23" s="72">
        <v>0</v>
      </c>
      <c r="D23" s="72">
        <v>275000</v>
      </c>
      <c r="E23" s="72">
        <v>0</v>
      </c>
      <c r="F23" s="72">
        <v>0</v>
      </c>
      <c r="G23" s="72">
        <v>0</v>
      </c>
      <c r="H23" s="72">
        <v>0</v>
      </c>
      <c r="I23" s="72">
        <f t="shared" si="1"/>
        <v>275000</v>
      </c>
    </row>
    <row r="24" spans="1:9" x14ac:dyDescent="0.25">
      <c r="A24" s="72" t="s">
        <v>7</v>
      </c>
      <c r="B24" s="72">
        <v>0</v>
      </c>
      <c r="C24" s="72">
        <v>0</v>
      </c>
      <c r="D24" s="72">
        <v>0</v>
      </c>
      <c r="E24" s="72">
        <v>0</v>
      </c>
      <c r="F24" s="72">
        <v>0</v>
      </c>
      <c r="G24" s="72">
        <v>0</v>
      </c>
      <c r="H24" s="72">
        <v>0</v>
      </c>
      <c r="I24" s="72">
        <f t="shared" si="1"/>
        <v>0</v>
      </c>
    </row>
    <row r="25" spans="1:9" x14ac:dyDescent="0.25">
      <c r="A25" s="18" t="s">
        <v>0</v>
      </c>
      <c r="B25" s="72">
        <f t="shared" ref="B25:H25" si="3">SUM(B21:B24)</f>
        <v>0</v>
      </c>
      <c r="C25" s="72">
        <f t="shared" si="3"/>
        <v>0</v>
      </c>
      <c r="D25" s="72">
        <f t="shared" si="3"/>
        <v>275000</v>
      </c>
      <c r="E25" s="72">
        <f t="shared" si="3"/>
        <v>0</v>
      </c>
      <c r="F25" s="72">
        <f t="shared" si="3"/>
        <v>0</v>
      </c>
      <c r="G25" s="72">
        <f t="shared" si="3"/>
        <v>0</v>
      </c>
      <c r="H25" s="72">
        <f t="shared" si="3"/>
        <v>0</v>
      </c>
      <c r="I25" s="72">
        <f t="shared" si="1"/>
        <v>275000</v>
      </c>
    </row>
  </sheetData>
  <mergeCells count="1">
    <mergeCell ref="A9:I13"/>
  </mergeCells>
  <pageMargins left="0.7" right="0.7" top="0.75" bottom="0.75" header="0.3" footer="0.3"/>
  <pageSetup orientation="landscape"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6BD44-D061-4E6E-967D-066934C8012F}">
  <dimension ref="A1:I25"/>
  <sheetViews>
    <sheetView view="pageBreakPreview" zoomScale="110" zoomScaleNormal="100" zoomScaleSheetLayoutView="110" workbookViewId="0">
      <selection activeCell="A14" sqref="A14:XFD14"/>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117</v>
      </c>
      <c r="B3" s="3"/>
      <c r="C3" s="3"/>
      <c r="D3" s="3"/>
      <c r="E3" s="3"/>
      <c r="F3" s="14"/>
      <c r="G3" s="14"/>
      <c r="H3" s="14"/>
      <c r="I3" s="14"/>
    </row>
    <row r="4" spans="1:9" x14ac:dyDescent="0.25">
      <c r="A4" s="3" t="s">
        <v>118</v>
      </c>
      <c r="B4" s="3"/>
      <c r="C4" s="3"/>
      <c r="D4" s="38"/>
      <c r="E4" s="3"/>
      <c r="F4" s="14"/>
      <c r="G4" s="14"/>
      <c r="H4" s="14"/>
      <c r="I4" s="14"/>
    </row>
    <row r="5" spans="1:9" x14ac:dyDescent="0.25">
      <c r="A5" s="44" t="s">
        <v>119</v>
      </c>
      <c r="B5" s="3"/>
      <c r="C5" s="3"/>
      <c r="D5" s="3"/>
      <c r="E5" s="3"/>
      <c r="F5" s="14"/>
      <c r="G5" s="14"/>
      <c r="H5" s="14"/>
      <c r="I5" s="14"/>
    </row>
    <row r="6" spans="1:9" x14ac:dyDescent="0.25">
      <c r="A6" s="3" t="s">
        <v>120</v>
      </c>
      <c r="B6" s="3"/>
      <c r="C6" s="3"/>
      <c r="D6" s="3"/>
      <c r="E6" s="3"/>
      <c r="F6" s="14"/>
      <c r="G6" s="14"/>
      <c r="H6" s="14"/>
      <c r="I6" s="14"/>
    </row>
    <row r="7" spans="1:9" x14ac:dyDescent="0.25">
      <c r="A7" s="3" t="s">
        <v>99</v>
      </c>
      <c r="B7" s="3"/>
      <c r="C7" s="3"/>
      <c r="D7" s="3"/>
      <c r="E7" s="3"/>
      <c r="F7" s="14"/>
      <c r="G7" s="14"/>
      <c r="H7" s="14"/>
      <c r="I7" s="14"/>
    </row>
    <row r="8" spans="1:9" x14ac:dyDescent="0.25">
      <c r="A8" s="6" t="s">
        <v>4</v>
      </c>
      <c r="B8" s="5"/>
      <c r="C8" s="3"/>
      <c r="D8" s="3"/>
      <c r="E8" s="3"/>
      <c r="F8" s="14"/>
      <c r="G8" s="14"/>
      <c r="H8" s="14"/>
      <c r="I8" s="14"/>
    </row>
    <row r="9" spans="1:9" ht="14.45" customHeight="1" x14ac:dyDescent="0.25">
      <c r="A9" s="74" t="s">
        <v>123</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42" t="s">
        <v>18</v>
      </c>
      <c r="B15" s="42">
        <v>0</v>
      </c>
      <c r="C15" s="42">
        <v>0</v>
      </c>
      <c r="D15" s="42">
        <v>0</v>
      </c>
      <c r="E15" s="42">
        <v>0</v>
      </c>
      <c r="F15" s="42">
        <v>0</v>
      </c>
      <c r="G15" s="42">
        <v>0</v>
      </c>
      <c r="H15" s="42">
        <v>0</v>
      </c>
      <c r="I15" s="42">
        <f t="shared" ref="I15:I25" si="0">SUM(B15:H15)</f>
        <v>0</v>
      </c>
    </row>
    <row r="16" spans="1:9" x14ac:dyDescent="0.25">
      <c r="A16" s="42" t="s">
        <v>19</v>
      </c>
      <c r="B16" s="42">
        <v>100000</v>
      </c>
      <c r="C16" s="42">
        <v>0</v>
      </c>
      <c r="D16" s="42">
        <v>0</v>
      </c>
      <c r="E16" s="42">
        <v>0</v>
      </c>
      <c r="F16" s="42">
        <v>0</v>
      </c>
      <c r="G16" s="42">
        <v>0</v>
      </c>
      <c r="H16" s="42">
        <v>0</v>
      </c>
      <c r="I16" s="42">
        <f t="shared" si="0"/>
        <v>100000</v>
      </c>
    </row>
    <row r="17" spans="1:9" x14ac:dyDescent="0.25">
      <c r="A17" s="42" t="s">
        <v>20</v>
      </c>
      <c r="B17" s="42">
        <v>0</v>
      </c>
      <c r="C17" s="42">
        <v>0</v>
      </c>
      <c r="D17" s="42">
        <v>0</v>
      </c>
      <c r="E17" s="42">
        <v>0</v>
      </c>
      <c r="F17" s="42">
        <v>0</v>
      </c>
      <c r="G17" s="42">
        <v>0</v>
      </c>
      <c r="H17" s="42">
        <v>0</v>
      </c>
      <c r="I17" s="42">
        <f t="shared" si="0"/>
        <v>0</v>
      </c>
    </row>
    <row r="18" spans="1:9" x14ac:dyDescent="0.25">
      <c r="A18" s="42" t="s">
        <v>21</v>
      </c>
      <c r="B18" s="42"/>
      <c r="C18" s="42">
        <v>0</v>
      </c>
      <c r="D18" s="42"/>
      <c r="E18" s="42">
        <v>0</v>
      </c>
      <c r="F18" s="42">
        <v>0</v>
      </c>
      <c r="G18" s="42">
        <v>0</v>
      </c>
      <c r="H18" s="42">
        <v>0</v>
      </c>
      <c r="I18" s="42">
        <f t="shared" si="0"/>
        <v>0</v>
      </c>
    </row>
    <row r="19" spans="1:9" x14ac:dyDescent="0.25">
      <c r="A19" s="42" t="s">
        <v>32</v>
      </c>
      <c r="B19" s="42"/>
      <c r="C19" s="42">
        <v>0</v>
      </c>
      <c r="D19" s="42"/>
      <c r="E19" s="42">
        <v>0</v>
      </c>
      <c r="F19" s="42">
        <v>0</v>
      </c>
      <c r="G19" s="42">
        <v>0</v>
      </c>
      <c r="H19" s="42">
        <v>0</v>
      </c>
      <c r="I19" s="42">
        <f t="shared" si="0"/>
        <v>0</v>
      </c>
    </row>
    <row r="20" spans="1:9" x14ac:dyDescent="0.25">
      <c r="A20" s="18" t="s">
        <v>2</v>
      </c>
      <c r="B20" s="42">
        <f t="shared" ref="B20:H20" si="1">SUM(B15:B19)</f>
        <v>100000</v>
      </c>
      <c r="C20" s="42">
        <f t="shared" si="1"/>
        <v>0</v>
      </c>
      <c r="D20" s="42">
        <f t="shared" si="1"/>
        <v>0</v>
      </c>
      <c r="E20" s="42">
        <f t="shared" si="1"/>
        <v>0</v>
      </c>
      <c r="F20" s="42">
        <f t="shared" si="1"/>
        <v>0</v>
      </c>
      <c r="G20" s="42">
        <f t="shared" si="1"/>
        <v>0</v>
      </c>
      <c r="H20" s="42">
        <f t="shared" si="1"/>
        <v>0</v>
      </c>
      <c r="I20" s="42">
        <f t="shared" si="0"/>
        <v>100000</v>
      </c>
    </row>
    <row r="21" spans="1:9" x14ac:dyDescent="0.25">
      <c r="A21" s="42" t="s">
        <v>8</v>
      </c>
      <c r="B21" s="42">
        <v>0</v>
      </c>
      <c r="C21" s="42">
        <v>0</v>
      </c>
      <c r="D21" s="42">
        <v>0</v>
      </c>
      <c r="E21" s="42">
        <v>0</v>
      </c>
      <c r="F21" s="42">
        <v>0</v>
      </c>
      <c r="G21" s="42">
        <v>0</v>
      </c>
      <c r="H21" s="42">
        <v>0</v>
      </c>
      <c r="I21" s="42">
        <f t="shared" si="0"/>
        <v>0</v>
      </c>
    </row>
    <row r="22" spans="1:9" x14ac:dyDescent="0.25">
      <c r="A22" s="42" t="s">
        <v>5</v>
      </c>
      <c r="B22" s="42">
        <v>0</v>
      </c>
      <c r="C22" s="42">
        <v>0</v>
      </c>
      <c r="D22" s="42"/>
      <c r="E22" s="42">
        <v>0</v>
      </c>
      <c r="F22" s="42">
        <v>0</v>
      </c>
      <c r="G22" s="42">
        <v>0</v>
      </c>
      <c r="H22" s="42">
        <v>0</v>
      </c>
      <c r="I22" s="42">
        <f t="shared" si="0"/>
        <v>0</v>
      </c>
    </row>
    <row r="23" spans="1:9" x14ac:dyDescent="0.25">
      <c r="A23" s="42" t="s">
        <v>6</v>
      </c>
      <c r="B23" s="42">
        <v>0</v>
      </c>
      <c r="C23" s="42">
        <v>0</v>
      </c>
      <c r="D23" s="42">
        <v>100000</v>
      </c>
      <c r="E23" s="42">
        <v>0</v>
      </c>
      <c r="F23" s="42">
        <v>0</v>
      </c>
      <c r="G23" s="42">
        <v>0</v>
      </c>
      <c r="H23" s="42">
        <v>0</v>
      </c>
      <c r="I23" s="42">
        <f t="shared" si="0"/>
        <v>100000</v>
      </c>
    </row>
    <row r="24" spans="1:9" x14ac:dyDescent="0.25">
      <c r="A24" s="42" t="s">
        <v>7</v>
      </c>
      <c r="B24" s="42">
        <v>0</v>
      </c>
      <c r="C24" s="42">
        <v>0</v>
      </c>
      <c r="D24" s="42">
        <v>0</v>
      </c>
      <c r="E24" s="42">
        <v>0</v>
      </c>
      <c r="F24" s="42">
        <v>0</v>
      </c>
      <c r="G24" s="42">
        <v>0</v>
      </c>
      <c r="H24" s="42">
        <v>0</v>
      </c>
      <c r="I24" s="42">
        <f t="shared" si="0"/>
        <v>0</v>
      </c>
    </row>
    <row r="25" spans="1:9" x14ac:dyDescent="0.25">
      <c r="A25" s="18" t="s">
        <v>0</v>
      </c>
      <c r="B25" s="42">
        <f t="shared" ref="B25:H25" si="2">SUM(B21:B24)</f>
        <v>0</v>
      </c>
      <c r="C25" s="42">
        <f t="shared" si="2"/>
        <v>0</v>
      </c>
      <c r="D25" s="42">
        <f t="shared" si="2"/>
        <v>100000</v>
      </c>
      <c r="E25" s="42">
        <f t="shared" si="2"/>
        <v>0</v>
      </c>
      <c r="F25" s="42">
        <f t="shared" si="2"/>
        <v>0</v>
      </c>
      <c r="G25" s="42">
        <f t="shared" si="2"/>
        <v>0</v>
      </c>
      <c r="H25" s="42">
        <f t="shared" si="2"/>
        <v>0</v>
      </c>
      <c r="I25" s="42">
        <f t="shared" si="0"/>
        <v>100000</v>
      </c>
    </row>
  </sheetData>
  <mergeCells count="1">
    <mergeCell ref="A9:I13"/>
  </mergeCells>
  <pageMargins left="0.7" right="0.7" top="0.75" bottom="0.75" header="0.3" footer="0.3"/>
  <pageSetup orientation="landscape"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D7F85-23E6-4803-8BD1-BDD1255FAB26}">
  <dimension ref="A1:I25"/>
  <sheetViews>
    <sheetView view="pageBreakPreview" zoomScale="110" zoomScaleNormal="100" zoomScaleSheetLayoutView="110" workbookViewId="0">
      <selection activeCell="A14" sqref="A14:XFD14"/>
    </sheetView>
  </sheetViews>
  <sheetFormatPr defaultRowHeight="15" x14ac:dyDescent="0.25"/>
  <cols>
    <col min="1" max="1" width="30.42578125" customWidth="1"/>
    <col min="2" max="2" width="13.140625" customWidth="1"/>
    <col min="3" max="3" width="10.85546875" customWidth="1"/>
    <col min="4" max="4" width="11.5703125" customWidth="1"/>
    <col min="5" max="5" width="10.5703125" customWidth="1"/>
    <col min="8" max="8" width="14.7109375"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122</v>
      </c>
      <c r="B3" s="3"/>
      <c r="C3" s="3"/>
      <c r="D3" s="3"/>
      <c r="E3" s="3"/>
      <c r="F3" s="14"/>
      <c r="G3" s="14"/>
      <c r="H3" s="14"/>
      <c r="I3" s="14"/>
    </row>
    <row r="4" spans="1:9" x14ac:dyDescent="0.25">
      <c r="A4" s="3" t="s">
        <v>118</v>
      </c>
      <c r="B4" s="3"/>
      <c r="C4" s="3"/>
      <c r="D4" s="38"/>
      <c r="E4" s="3"/>
      <c r="F4" s="14"/>
      <c r="G4" s="14"/>
      <c r="H4" s="14"/>
      <c r="I4" s="14"/>
    </row>
    <row r="5" spans="1:9" x14ac:dyDescent="0.25">
      <c r="A5" s="44" t="s">
        <v>119</v>
      </c>
      <c r="B5" s="3"/>
      <c r="C5" s="3"/>
      <c r="D5" s="3"/>
      <c r="E5" s="3"/>
      <c r="F5" s="14"/>
      <c r="G5" s="14"/>
      <c r="H5" s="14"/>
      <c r="I5" s="14"/>
    </row>
    <row r="6" spans="1:9" x14ac:dyDescent="0.25">
      <c r="A6" s="3" t="s">
        <v>121</v>
      </c>
      <c r="B6" s="3"/>
      <c r="C6" s="3"/>
      <c r="D6" s="3"/>
      <c r="E6" s="3"/>
      <c r="F6" s="14"/>
      <c r="G6" s="14"/>
      <c r="H6" s="14"/>
      <c r="I6" s="14"/>
    </row>
    <row r="7" spans="1:9" x14ac:dyDescent="0.25">
      <c r="A7" s="3" t="s">
        <v>99</v>
      </c>
      <c r="B7" s="3"/>
      <c r="C7" s="3"/>
      <c r="D7" s="3"/>
      <c r="E7" s="3"/>
      <c r="F7" s="14"/>
      <c r="G7" s="14"/>
      <c r="H7" s="14"/>
      <c r="I7" s="14"/>
    </row>
    <row r="8" spans="1:9" x14ac:dyDescent="0.25">
      <c r="A8" s="6" t="s">
        <v>4</v>
      </c>
      <c r="B8" s="5"/>
      <c r="C8" s="3"/>
      <c r="D8" s="3"/>
      <c r="E8" s="3"/>
      <c r="F8" s="14"/>
      <c r="G8" s="14"/>
      <c r="H8" s="14"/>
      <c r="I8" s="14"/>
    </row>
    <row r="9" spans="1:9" x14ac:dyDescent="0.25">
      <c r="A9" s="74" t="s">
        <v>123</v>
      </c>
      <c r="B9" s="74"/>
      <c r="C9" s="74"/>
      <c r="D9" s="74"/>
      <c r="E9" s="74"/>
      <c r="F9" s="74"/>
      <c r="G9" s="74"/>
      <c r="H9" s="74"/>
      <c r="I9" s="74"/>
    </row>
    <row r="10" spans="1:9" x14ac:dyDescent="0.25">
      <c r="A10" s="74"/>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ht="38.25" x14ac:dyDescent="0.25">
      <c r="A14" s="20" t="s">
        <v>3</v>
      </c>
      <c r="B14" s="21" t="s">
        <v>1</v>
      </c>
      <c r="C14" s="21" t="s">
        <v>9</v>
      </c>
      <c r="D14" s="21" t="s">
        <v>10</v>
      </c>
      <c r="E14" s="21" t="s">
        <v>11</v>
      </c>
      <c r="F14" s="21" t="s">
        <v>12</v>
      </c>
      <c r="G14" s="21" t="s">
        <v>49</v>
      </c>
      <c r="H14" s="22" t="s">
        <v>50</v>
      </c>
      <c r="I14" s="22" t="s">
        <v>2</v>
      </c>
    </row>
    <row r="15" spans="1:9" x14ac:dyDescent="0.25">
      <c r="A15" s="42" t="s">
        <v>18</v>
      </c>
      <c r="B15" s="42">
        <v>0</v>
      </c>
      <c r="C15" s="42">
        <v>0</v>
      </c>
      <c r="D15" s="42">
        <v>0</v>
      </c>
      <c r="E15" s="42">
        <v>0</v>
      </c>
      <c r="F15" s="42">
        <v>0</v>
      </c>
      <c r="G15" s="42">
        <v>0</v>
      </c>
      <c r="H15" s="42">
        <v>0</v>
      </c>
      <c r="I15" s="42">
        <f t="shared" ref="I15:I25" si="0">SUM(B15:H15)</f>
        <v>0</v>
      </c>
    </row>
    <row r="16" spans="1:9" x14ac:dyDescent="0.25">
      <c r="A16" s="42" t="s">
        <v>19</v>
      </c>
      <c r="B16" s="42">
        <v>100000</v>
      </c>
      <c r="C16" s="42">
        <v>0</v>
      </c>
      <c r="D16" s="42">
        <v>0</v>
      </c>
      <c r="E16" s="42">
        <v>0</v>
      </c>
      <c r="F16" s="42">
        <v>0</v>
      </c>
      <c r="G16" s="42">
        <v>0</v>
      </c>
      <c r="H16" s="42">
        <v>0</v>
      </c>
      <c r="I16" s="42">
        <f t="shared" si="0"/>
        <v>100000</v>
      </c>
    </row>
    <row r="17" spans="1:9" x14ac:dyDescent="0.25">
      <c r="A17" s="42" t="s">
        <v>20</v>
      </c>
      <c r="B17" s="42">
        <v>0</v>
      </c>
      <c r="C17" s="42">
        <v>0</v>
      </c>
      <c r="D17" s="42">
        <v>0</v>
      </c>
      <c r="E17" s="42">
        <v>0</v>
      </c>
      <c r="F17" s="42">
        <v>0</v>
      </c>
      <c r="G17" s="42">
        <v>0</v>
      </c>
      <c r="H17" s="42">
        <v>0</v>
      </c>
      <c r="I17" s="42">
        <f t="shared" si="0"/>
        <v>0</v>
      </c>
    </row>
    <row r="18" spans="1:9" x14ac:dyDescent="0.25">
      <c r="A18" s="42" t="s">
        <v>21</v>
      </c>
      <c r="B18" s="42"/>
      <c r="C18" s="42">
        <v>0</v>
      </c>
      <c r="D18" s="42"/>
      <c r="E18" s="42">
        <v>0</v>
      </c>
      <c r="F18" s="42">
        <v>0</v>
      </c>
      <c r="G18" s="42">
        <v>0</v>
      </c>
      <c r="H18" s="42">
        <v>0</v>
      </c>
      <c r="I18" s="42">
        <f t="shared" si="0"/>
        <v>0</v>
      </c>
    </row>
    <row r="19" spans="1:9" x14ac:dyDescent="0.25">
      <c r="A19" s="42" t="s">
        <v>32</v>
      </c>
      <c r="B19" s="42"/>
      <c r="C19" s="42">
        <v>0</v>
      </c>
      <c r="D19" s="42"/>
      <c r="E19" s="42">
        <v>0</v>
      </c>
      <c r="F19" s="42">
        <v>0</v>
      </c>
      <c r="G19" s="42">
        <v>0</v>
      </c>
      <c r="H19" s="42">
        <v>0</v>
      </c>
      <c r="I19" s="42">
        <f t="shared" si="0"/>
        <v>0</v>
      </c>
    </row>
    <row r="20" spans="1:9" x14ac:dyDescent="0.25">
      <c r="A20" s="18" t="s">
        <v>2</v>
      </c>
      <c r="B20" s="42">
        <f t="shared" ref="B20:H20" si="1">SUM(B15:B19)</f>
        <v>100000</v>
      </c>
      <c r="C20" s="42">
        <f t="shared" si="1"/>
        <v>0</v>
      </c>
      <c r="D20" s="42">
        <f t="shared" si="1"/>
        <v>0</v>
      </c>
      <c r="E20" s="42">
        <f t="shared" si="1"/>
        <v>0</v>
      </c>
      <c r="F20" s="42">
        <f t="shared" si="1"/>
        <v>0</v>
      </c>
      <c r="G20" s="42">
        <f t="shared" si="1"/>
        <v>0</v>
      </c>
      <c r="H20" s="42">
        <f t="shared" si="1"/>
        <v>0</v>
      </c>
      <c r="I20" s="42">
        <f t="shared" si="0"/>
        <v>100000</v>
      </c>
    </row>
    <row r="21" spans="1:9" x14ac:dyDescent="0.25">
      <c r="A21" s="42" t="s">
        <v>8</v>
      </c>
      <c r="B21" s="42">
        <v>0</v>
      </c>
      <c r="C21" s="42">
        <v>0</v>
      </c>
      <c r="D21" s="42">
        <v>0</v>
      </c>
      <c r="E21" s="42">
        <v>0</v>
      </c>
      <c r="F21" s="42">
        <v>0</v>
      </c>
      <c r="G21" s="42">
        <v>0</v>
      </c>
      <c r="H21" s="42">
        <v>0</v>
      </c>
      <c r="I21" s="42">
        <f t="shared" si="0"/>
        <v>0</v>
      </c>
    </row>
    <row r="22" spans="1:9" x14ac:dyDescent="0.25">
      <c r="A22" s="42" t="s">
        <v>5</v>
      </c>
      <c r="B22" s="42">
        <v>0</v>
      </c>
      <c r="C22" s="42">
        <v>0</v>
      </c>
      <c r="D22" s="42"/>
      <c r="E22" s="42">
        <v>0</v>
      </c>
      <c r="F22" s="42">
        <v>0</v>
      </c>
      <c r="G22" s="42">
        <v>0</v>
      </c>
      <c r="H22" s="42">
        <v>0</v>
      </c>
      <c r="I22" s="42">
        <f t="shared" si="0"/>
        <v>0</v>
      </c>
    </row>
    <row r="23" spans="1:9" x14ac:dyDescent="0.25">
      <c r="A23" s="42" t="s">
        <v>6</v>
      </c>
      <c r="B23" s="42">
        <v>0</v>
      </c>
      <c r="C23" s="42">
        <v>0</v>
      </c>
      <c r="D23" s="42">
        <v>100000</v>
      </c>
      <c r="E23" s="42">
        <v>0</v>
      </c>
      <c r="F23" s="42">
        <v>0</v>
      </c>
      <c r="G23" s="42">
        <v>0</v>
      </c>
      <c r="H23" s="42">
        <v>0</v>
      </c>
      <c r="I23" s="42">
        <f t="shared" si="0"/>
        <v>100000</v>
      </c>
    </row>
    <row r="24" spans="1:9" x14ac:dyDescent="0.25">
      <c r="A24" s="42" t="s">
        <v>7</v>
      </c>
      <c r="B24" s="42">
        <v>0</v>
      </c>
      <c r="C24" s="42">
        <v>0</v>
      </c>
      <c r="D24" s="42">
        <v>0</v>
      </c>
      <c r="E24" s="42">
        <v>0</v>
      </c>
      <c r="F24" s="42">
        <v>0</v>
      </c>
      <c r="G24" s="42">
        <v>0</v>
      </c>
      <c r="H24" s="42">
        <v>0</v>
      </c>
      <c r="I24" s="42">
        <f t="shared" si="0"/>
        <v>0</v>
      </c>
    </row>
    <row r="25" spans="1:9" x14ac:dyDescent="0.25">
      <c r="A25" s="18" t="s">
        <v>0</v>
      </c>
      <c r="B25" s="42">
        <f t="shared" ref="B25:H25" si="2">SUM(B21:B24)</f>
        <v>0</v>
      </c>
      <c r="C25" s="42">
        <f t="shared" si="2"/>
        <v>0</v>
      </c>
      <c r="D25" s="42">
        <f t="shared" si="2"/>
        <v>100000</v>
      </c>
      <c r="E25" s="42">
        <f t="shared" si="2"/>
        <v>0</v>
      </c>
      <c r="F25" s="42">
        <f t="shared" si="2"/>
        <v>0</v>
      </c>
      <c r="G25" s="42">
        <f t="shared" si="2"/>
        <v>0</v>
      </c>
      <c r="H25" s="42">
        <f t="shared" si="2"/>
        <v>0</v>
      </c>
      <c r="I25" s="42">
        <f t="shared" si="0"/>
        <v>100000</v>
      </c>
    </row>
  </sheetData>
  <mergeCells count="1">
    <mergeCell ref="A9:I13"/>
  </mergeCells>
  <pageMargins left="0.7" right="0.7" top="0.75" bottom="0.75" header="0.3" footer="0.3"/>
  <pageSetup orientation="landscape"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25"/>
  <sheetViews>
    <sheetView view="pageBreakPreview" topLeftCell="A16" zoomScale="110" zoomScaleNormal="100" zoomScaleSheetLayoutView="110" workbookViewId="0">
      <selection activeCell="M4" sqref="M4"/>
    </sheetView>
  </sheetViews>
  <sheetFormatPr defaultRowHeight="15" x14ac:dyDescent="0.25"/>
  <cols>
    <col min="1" max="1" width="26.7109375" customWidth="1"/>
    <col min="2" max="2" width="14.140625" customWidth="1"/>
    <col min="3" max="3" width="10.85546875" customWidth="1"/>
    <col min="4" max="4" width="9.5703125" bestFit="1" customWidth="1"/>
    <col min="8" max="8" width="11" customWidth="1"/>
    <col min="9" max="9" width="12.7109375" customWidth="1"/>
  </cols>
  <sheetData>
    <row r="1" spans="1:9" ht="18.75" x14ac:dyDescent="0.25">
      <c r="A1" s="17" t="s">
        <v>13</v>
      </c>
      <c r="B1" s="13"/>
      <c r="C1" s="13"/>
      <c r="D1" s="13"/>
      <c r="E1" s="13"/>
      <c r="F1" s="13"/>
      <c r="G1" s="13"/>
      <c r="H1" s="13"/>
      <c r="I1" s="13"/>
    </row>
    <row r="2" spans="1:9" ht="15.75" x14ac:dyDescent="0.25">
      <c r="A2" s="17" t="s">
        <v>48</v>
      </c>
      <c r="B2" s="5"/>
      <c r="C2" s="5"/>
      <c r="D2" s="5"/>
      <c r="E2" s="5"/>
      <c r="F2" s="14"/>
      <c r="G2" s="14"/>
      <c r="H2" s="14"/>
      <c r="I2" s="14"/>
    </row>
    <row r="3" spans="1:9" ht="15.75" x14ac:dyDescent="0.25">
      <c r="A3" s="24" t="s">
        <v>66</v>
      </c>
      <c r="B3" s="3"/>
      <c r="C3" s="3"/>
      <c r="D3" s="3"/>
      <c r="E3" s="3"/>
      <c r="F3" s="14"/>
      <c r="G3" s="14"/>
      <c r="H3" s="14"/>
      <c r="I3" s="14"/>
    </row>
    <row r="4" spans="1:9" x14ac:dyDescent="0.25">
      <c r="A4" s="3" t="s">
        <v>148</v>
      </c>
      <c r="B4" s="3"/>
      <c r="C4" s="3"/>
      <c r="D4" s="3"/>
      <c r="E4" s="3"/>
      <c r="F4" s="14"/>
      <c r="G4" s="14"/>
      <c r="H4" s="14"/>
      <c r="I4" s="14"/>
    </row>
    <row r="5" spans="1:9" x14ac:dyDescent="0.25">
      <c r="A5" s="3" t="s">
        <v>67</v>
      </c>
      <c r="B5" s="3"/>
      <c r="C5" s="3"/>
      <c r="D5" s="3"/>
      <c r="E5" s="3"/>
      <c r="F5" s="14"/>
      <c r="G5" s="14"/>
      <c r="H5" s="14"/>
      <c r="I5" s="14"/>
    </row>
    <row r="6" spans="1:9" x14ac:dyDescent="0.25">
      <c r="A6" s="3" t="s">
        <v>43</v>
      </c>
      <c r="B6" s="3"/>
      <c r="C6" s="3"/>
      <c r="D6" s="3"/>
      <c r="E6" s="3"/>
      <c r="F6" s="14"/>
      <c r="G6" s="14"/>
      <c r="H6" s="14"/>
      <c r="I6" s="14"/>
    </row>
    <row r="7" spans="1:9" x14ac:dyDescent="0.25">
      <c r="A7" s="3" t="s">
        <v>101</v>
      </c>
      <c r="B7" s="3"/>
      <c r="C7" s="3"/>
      <c r="D7" s="3"/>
      <c r="E7" s="3"/>
      <c r="F7" s="14"/>
      <c r="G7" s="14"/>
      <c r="H7" s="14"/>
      <c r="I7" s="14"/>
    </row>
    <row r="8" spans="1:9" x14ac:dyDescent="0.25">
      <c r="A8" s="6" t="s">
        <v>4</v>
      </c>
      <c r="B8" s="5"/>
      <c r="C8" s="3"/>
      <c r="D8" s="3"/>
      <c r="E8" s="3"/>
      <c r="F8" s="14"/>
      <c r="G8" s="14"/>
      <c r="H8" s="14"/>
      <c r="I8" s="14"/>
    </row>
    <row r="9" spans="1:9" x14ac:dyDescent="0.25">
      <c r="A9" s="73" t="s">
        <v>140</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ht="38.25" x14ac:dyDescent="0.25">
      <c r="A14" s="20" t="s">
        <v>3</v>
      </c>
      <c r="B14" s="21" t="s">
        <v>1</v>
      </c>
      <c r="C14" s="21" t="s">
        <v>9</v>
      </c>
      <c r="D14" s="21" t="s">
        <v>10</v>
      </c>
      <c r="E14" s="21" t="s">
        <v>11</v>
      </c>
      <c r="F14" s="21" t="s">
        <v>12</v>
      </c>
      <c r="G14" s="21" t="s">
        <v>49</v>
      </c>
      <c r="H14" s="22" t="s">
        <v>50</v>
      </c>
      <c r="I14" s="22" t="s">
        <v>2</v>
      </c>
    </row>
    <row r="15" spans="1:9" x14ac:dyDescent="0.25">
      <c r="A15" s="30" t="s">
        <v>18</v>
      </c>
      <c r="B15" s="30">
        <v>860000</v>
      </c>
      <c r="C15" s="30">
        <v>0</v>
      </c>
      <c r="D15" s="30">
        <v>0</v>
      </c>
      <c r="E15" s="30">
        <v>0</v>
      </c>
      <c r="F15" s="30">
        <v>0</v>
      </c>
      <c r="G15" s="30">
        <v>0</v>
      </c>
      <c r="H15" s="30">
        <v>0</v>
      </c>
      <c r="I15" s="30">
        <f t="shared" ref="I15:I25" si="0">SUM(B15:H15)</f>
        <v>860000</v>
      </c>
    </row>
    <row r="16" spans="1:9" x14ac:dyDescent="0.25">
      <c r="A16" s="30" t="s">
        <v>19</v>
      </c>
      <c r="B16" s="30">
        <f>1609071+248038</f>
        <v>1857109</v>
      </c>
      <c r="C16" s="30">
        <v>0</v>
      </c>
      <c r="D16" s="30">
        <v>0</v>
      </c>
      <c r="E16" s="30">
        <v>0</v>
      </c>
      <c r="F16" s="30">
        <v>0</v>
      </c>
      <c r="G16" s="30">
        <v>0</v>
      </c>
      <c r="H16" s="30">
        <v>0</v>
      </c>
      <c r="I16" s="30">
        <f t="shared" si="0"/>
        <v>1857109</v>
      </c>
    </row>
    <row r="17" spans="1:9" x14ac:dyDescent="0.25">
      <c r="A17" s="30" t="s">
        <v>20</v>
      </c>
      <c r="B17" s="30">
        <v>0</v>
      </c>
      <c r="C17" s="30">
        <v>0</v>
      </c>
      <c r="D17" s="30">
        <v>0</v>
      </c>
      <c r="E17" s="30">
        <v>0</v>
      </c>
      <c r="F17" s="30">
        <v>0</v>
      </c>
      <c r="G17" s="30">
        <v>0</v>
      </c>
      <c r="H17" s="30">
        <v>0</v>
      </c>
      <c r="I17" s="30">
        <f t="shared" si="0"/>
        <v>0</v>
      </c>
    </row>
    <row r="18" spans="1:9" x14ac:dyDescent="0.25">
      <c r="A18" s="30" t="s">
        <v>21</v>
      </c>
      <c r="B18" s="30">
        <v>100000</v>
      </c>
      <c r="C18" s="30">
        <v>0</v>
      </c>
      <c r="D18" s="30">
        <v>0</v>
      </c>
      <c r="E18" s="30">
        <v>0</v>
      </c>
      <c r="F18" s="30">
        <v>0</v>
      </c>
      <c r="G18" s="30">
        <v>0</v>
      </c>
      <c r="H18" s="30">
        <v>0</v>
      </c>
      <c r="I18" s="30">
        <f t="shared" si="0"/>
        <v>100000</v>
      </c>
    </row>
    <row r="19" spans="1:9" x14ac:dyDescent="0.25">
      <c r="A19" s="30" t="s">
        <v>32</v>
      </c>
      <c r="B19" s="30">
        <v>0</v>
      </c>
      <c r="C19" s="30">
        <v>0</v>
      </c>
      <c r="D19" s="30">
        <v>0</v>
      </c>
      <c r="E19" s="30">
        <v>0</v>
      </c>
      <c r="F19" s="30">
        <v>0</v>
      </c>
      <c r="G19" s="30">
        <v>0</v>
      </c>
      <c r="H19" s="30">
        <v>0</v>
      </c>
      <c r="I19" s="30">
        <f t="shared" si="0"/>
        <v>0</v>
      </c>
    </row>
    <row r="20" spans="1:9" x14ac:dyDescent="0.25">
      <c r="A20" s="18" t="s">
        <v>2</v>
      </c>
      <c r="B20" s="30">
        <f t="shared" ref="B20:H20" si="1">SUM(B15:B19)</f>
        <v>2817109</v>
      </c>
      <c r="C20" s="30">
        <f t="shared" si="1"/>
        <v>0</v>
      </c>
      <c r="D20" s="30">
        <f t="shared" si="1"/>
        <v>0</v>
      </c>
      <c r="E20" s="30">
        <f t="shared" si="1"/>
        <v>0</v>
      </c>
      <c r="F20" s="30">
        <f t="shared" si="1"/>
        <v>0</v>
      </c>
      <c r="G20" s="30">
        <f t="shared" si="1"/>
        <v>0</v>
      </c>
      <c r="H20" s="30">
        <f t="shared" si="1"/>
        <v>0</v>
      </c>
      <c r="I20" s="30">
        <f t="shared" si="0"/>
        <v>2817109</v>
      </c>
    </row>
    <row r="21" spans="1:9" x14ac:dyDescent="0.25">
      <c r="A21" s="30" t="s">
        <v>8</v>
      </c>
      <c r="B21" s="30">
        <v>0</v>
      </c>
      <c r="C21" s="30">
        <v>0</v>
      </c>
      <c r="D21" s="30">
        <v>0</v>
      </c>
      <c r="E21" s="30">
        <v>0</v>
      </c>
      <c r="F21" s="30">
        <v>0</v>
      </c>
      <c r="G21" s="30">
        <v>0</v>
      </c>
      <c r="H21" s="30">
        <v>0</v>
      </c>
      <c r="I21" s="30">
        <f t="shared" si="0"/>
        <v>0</v>
      </c>
    </row>
    <row r="22" spans="1:9" x14ac:dyDescent="0.25">
      <c r="A22" s="30" t="s">
        <v>5</v>
      </c>
      <c r="B22" s="30">
        <v>258984</v>
      </c>
      <c r="C22" s="30">
        <v>0</v>
      </c>
      <c r="D22" s="30">
        <v>0</v>
      </c>
      <c r="E22" s="30">
        <v>0</v>
      </c>
      <c r="F22" s="30">
        <v>0</v>
      </c>
      <c r="G22" s="30">
        <v>0</v>
      </c>
      <c r="H22" s="30">
        <v>0</v>
      </c>
      <c r="I22" s="30">
        <f t="shared" si="0"/>
        <v>258984</v>
      </c>
    </row>
    <row r="23" spans="1:9" x14ac:dyDescent="0.25">
      <c r="A23" s="30" t="s">
        <v>6</v>
      </c>
      <c r="B23" s="30">
        <v>0</v>
      </c>
      <c r="C23" s="30">
        <v>678439</v>
      </c>
      <c r="D23" s="30">
        <v>1854900</v>
      </c>
      <c r="E23" s="30">
        <v>0</v>
      </c>
      <c r="F23" s="30">
        <v>0</v>
      </c>
      <c r="G23" s="30">
        <v>0</v>
      </c>
      <c r="H23" s="30">
        <v>0</v>
      </c>
      <c r="I23" s="30">
        <f t="shared" si="0"/>
        <v>2533339</v>
      </c>
    </row>
    <row r="24" spans="1:9" x14ac:dyDescent="0.25">
      <c r="A24" s="30" t="s">
        <v>7</v>
      </c>
      <c r="B24" s="30">
        <v>0</v>
      </c>
      <c r="C24" s="30">
        <v>24786</v>
      </c>
      <c r="D24" s="30">
        <v>0</v>
      </c>
      <c r="E24" s="30">
        <v>0</v>
      </c>
      <c r="F24" s="30">
        <v>0</v>
      </c>
      <c r="G24" s="30">
        <v>0</v>
      </c>
      <c r="H24" s="30">
        <v>0</v>
      </c>
      <c r="I24" s="30">
        <f t="shared" si="0"/>
        <v>24786</v>
      </c>
    </row>
    <row r="25" spans="1:9" x14ac:dyDescent="0.25">
      <c r="A25" s="18" t="s">
        <v>0</v>
      </c>
      <c r="B25" s="30">
        <f t="shared" ref="B25:H25" si="2">SUM(B21:B24)</f>
        <v>258984</v>
      </c>
      <c r="C25" s="30">
        <f t="shared" si="2"/>
        <v>703225</v>
      </c>
      <c r="D25" s="30">
        <f t="shared" si="2"/>
        <v>1854900</v>
      </c>
      <c r="E25" s="30">
        <f t="shared" si="2"/>
        <v>0</v>
      </c>
      <c r="F25" s="30">
        <f t="shared" si="2"/>
        <v>0</v>
      </c>
      <c r="G25" s="30">
        <f t="shared" si="2"/>
        <v>0</v>
      </c>
      <c r="H25" s="30">
        <f t="shared" si="2"/>
        <v>0</v>
      </c>
      <c r="I25" s="30">
        <f t="shared" si="0"/>
        <v>2817109</v>
      </c>
    </row>
  </sheetData>
  <mergeCells count="1">
    <mergeCell ref="A9:I13"/>
  </mergeCells>
  <pageMargins left="0.7" right="0.7" top="0.75" bottom="0.75" header="0.3" footer="0.3"/>
  <pageSetup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C04C2-43ED-4D17-9327-B1F0ADEACD97}">
  <dimension ref="A1:I28"/>
  <sheetViews>
    <sheetView view="pageBreakPreview" topLeftCell="A11" zoomScaleNormal="100" zoomScaleSheetLayoutView="100" workbookViewId="0">
      <selection activeCell="A29" sqref="A29:XFD132"/>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 min="11" max="11" width="12.42578125" customWidth="1"/>
  </cols>
  <sheetData>
    <row r="1" spans="1:9" ht="18.75" x14ac:dyDescent="0.25">
      <c r="A1" s="17" t="s">
        <v>13</v>
      </c>
      <c r="B1" s="13"/>
      <c r="C1" s="13"/>
      <c r="D1" s="13"/>
      <c r="E1" s="13"/>
      <c r="F1" s="13"/>
      <c r="G1" s="13"/>
      <c r="H1" s="13"/>
      <c r="I1" s="13"/>
    </row>
    <row r="2" spans="1:9" ht="15.75" x14ac:dyDescent="0.25">
      <c r="A2" s="57" t="s">
        <v>192</v>
      </c>
      <c r="B2" s="3"/>
      <c r="C2" s="3"/>
      <c r="D2" s="3"/>
      <c r="E2" s="3"/>
      <c r="F2" s="14"/>
      <c r="G2" s="14"/>
      <c r="H2" s="14"/>
      <c r="I2" s="14"/>
    </row>
    <row r="3" spans="1:9" ht="15.75" x14ac:dyDescent="0.25">
      <c r="A3" s="57" t="s">
        <v>193</v>
      </c>
      <c r="B3" s="3"/>
      <c r="C3" s="3"/>
      <c r="D3" s="3"/>
      <c r="E3" s="3"/>
      <c r="F3" s="14"/>
      <c r="G3" s="14"/>
      <c r="H3" s="14"/>
      <c r="I3" s="14"/>
    </row>
    <row r="4" spans="1:9" x14ac:dyDescent="0.25">
      <c r="A4" s="3" t="s">
        <v>205</v>
      </c>
      <c r="B4" s="3"/>
      <c r="C4" s="3"/>
      <c r="D4" s="3"/>
      <c r="E4" s="3"/>
      <c r="F4" s="14"/>
      <c r="G4" s="14"/>
      <c r="H4" s="14"/>
      <c r="I4" s="14"/>
    </row>
    <row r="5" spans="1:9" x14ac:dyDescent="0.25">
      <c r="A5" s="3" t="s">
        <v>194</v>
      </c>
      <c r="B5" s="3"/>
      <c r="C5" s="3"/>
      <c r="D5" s="3"/>
      <c r="E5" s="3"/>
      <c r="F5" s="14"/>
      <c r="G5" s="14"/>
      <c r="H5" s="14"/>
      <c r="I5" s="14"/>
    </row>
    <row r="6" spans="1:9" x14ac:dyDescent="0.25">
      <c r="A6" s="58" t="s">
        <v>195</v>
      </c>
      <c r="B6" s="3"/>
      <c r="C6" s="3"/>
      <c r="D6" s="3"/>
      <c r="E6" s="3"/>
      <c r="F6" s="14"/>
      <c r="G6" s="14"/>
      <c r="H6" s="14"/>
      <c r="I6" s="14"/>
    </row>
    <row r="7" spans="1:9" x14ac:dyDescent="0.25">
      <c r="A7" s="3" t="s">
        <v>196</v>
      </c>
      <c r="B7" s="3"/>
      <c r="C7" s="3"/>
      <c r="D7" s="3"/>
      <c r="E7" s="3"/>
      <c r="F7" s="14"/>
      <c r="G7" s="14"/>
      <c r="H7" s="14"/>
      <c r="I7" s="14"/>
    </row>
    <row r="8" spans="1:9" x14ac:dyDescent="0.25">
      <c r="A8" s="6" t="s">
        <v>4</v>
      </c>
      <c r="B8" s="5"/>
      <c r="C8" s="3"/>
      <c r="D8" s="3"/>
      <c r="E8" s="3"/>
      <c r="F8" s="14"/>
      <c r="G8" s="14"/>
      <c r="H8" s="14"/>
      <c r="I8" s="14"/>
    </row>
    <row r="9" spans="1:9" x14ac:dyDescent="0.25">
      <c r="A9" s="73" t="s">
        <v>197</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ht="15.75" thickBot="1" x14ac:dyDescent="0.3">
      <c r="A13" s="73"/>
      <c r="B13" s="73"/>
      <c r="C13" s="73"/>
      <c r="D13" s="73"/>
      <c r="E13" s="73"/>
      <c r="F13" s="73"/>
      <c r="G13" s="73"/>
      <c r="H13" s="73"/>
      <c r="I13" s="73"/>
    </row>
    <row r="14" spans="1:9" ht="25.5" x14ac:dyDescent="0.25">
      <c r="A14" s="59" t="s">
        <v>3</v>
      </c>
      <c r="B14" s="60" t="s">
        <v>1</v>
      </c>
      <c r="C14" s="60" t="s">
        <v>198</v>
      </c>
      <c r="D14" s="60" t="s">
        <v>199</v>
      </c>
      <c r="E14" s="60" t="s">
        <v>200</v>
      </c>
      <c r="F14" s="60" t="s">
        <v>201</v>
      </c>
      <c r="G14" s="60" t="s">
        <v>202</v>
      </c>
      <c r="H14" s="61" t="s">
        <v>50</v>
      </c>
      <c r="I14" s="62" t="s">
        <v>2</v>
      </c>
    </row>
    <row r="15" spans="1:9" ht="15" customHeight="1" x14ac:dyDescent="0.25">
      <c r="A15" s="63" t="s">
        <v>204</v>
      </c>
      <c r="B15" s="56">
        <f>400000+155421+97483+167905</f>
        <v>820809</v>
      </c>
      <c r="C15" s="56">
        <v>155421</v>
      </c>
      <c r="D15" s="56">
        <v>159162</v>
      </c>
      <c r="E15" s="56">
        <v>0</v>
      </c>
      <c r="F15" s="56">
        <v>0</v>
      </c>
      <c r="G15" s="56">
        <v>0</v>
      </c>
      <c r="H15" s="56">
        <v>0</v>
      </c>
      <c r="I15" s="64">
        <f t="shared" ref="I15:I25" si="0">SUM(B15:H15)</f>
        <v>1135392</v>
      </c>
    </row>
    <row r="16" spans="1:9" x14ac:dyDescent="0.25">
      <c r="A16" s="63" t="s">
        <v>203</v>
      </c>
      <c r="B16" s="56">
        <v>0</v>
      </c>
      <c r="C16" s="56">
        <v>0</v>
      </c>
      <c r="D16" s="56">
        <v>0</v>
      </c>
      <c r="E16" s="56">
        <v>0</v>
      </c>
      <c r="F16" s="56">
        <v>0</v>
      </c>
      <c r="G16" s="56">
        <v>0</v>
      </c>
      <c r="H16" s="56">
        <v>0</v>
      </c>
      <c r="I16" s="64">
        <f t="shared" si="0"/>
        <v>0</v>
      </c>
    </row>
    <row r="17" spans="1:9" x14ac:dyDescent="0.25">
      <c r="A17" s="63" t="s">
        <v>160</v>
      </c>
      <c r="B17" s="56">
        <v>0</v>
      </c>
      <c r="C17" s="56">
        <v>0</v>
      </c>
      <c r="D17" s="56">
        <v>0</v>
      </c>
      <c r="E17" s="56">
        <v>0</v>
      </c>
      <c r="F17" s="56">
        <v>0</v>
      </c>
      <c r="G17" s="56">
        <v>0</v>
      </c>
      <c r="H17" s="56">
        <v>0</v>
      </c>
      <c r="I17" s="64">
        <f t="shared" si="0"/>
        <v>0</v>
      </c>
    </row>
    <row r="18" spans="1:9" x14ac:dyDescent="0.25">
      <c r="A18" s="63" t="s">
        <v>161</v>
      </c>
      <c r="B18" s="56">
        <v>0</v>
      </c>
      <c r="C18" s="56">
        <v>0</v>
      </c>
      <c r="D18" s="56">
        <v>0</v>
      </c>
      <c r="E18" s="56">
        <v>0</v>
      </c>
      <c r="F18" s="56">
        <v>0</v>
      </c>
      <c r="G18" s="56">
        <v>0</v>
      </c>
      <c r="H18" s="56">
        <v>0</v>
      </c>
      <c r="I18" s="64">
        <f t="shared" si="0"/>
        <v>0</v>
      </c>
    </row>
    <row r="19" spans="1:9" x14ac:dyDescent="0.25">
      <c r="A19" s="63" t="s">
        <v>162</v>
      </c>
      <c r="B19" s="56">
        <v>0</v>
      </c>
      <c r="C19" s="56">
        <v>0</v>
      </c>
      <c r="D19" s="56">
        <v>0</v>
      </c>
      <c r="E19" s="56">
        <v>0</v>
      </c>
      <c r="F19" s="56">
        <v>0</v>
      </c>
      <c r="G19" s="56">
        <v>0</v>
      </c>
      <c r="H19" s="56">
        <v>0</v>
      </c>
      <c r="I19" s="64">
        <f t="shared" si="0"/>
        <v>0</v>
      </c>
    </row>
    <row r="20" spans="1:9" ht="15" customHeight="1" x14ac:dyDescent="0.25">
      <c r="A20" s="65" t="s">
        <v>2</v>
      </c>
      <c r="B20" s="66">
        <f t="shared" ref="B20:H20" si="1">SUM(B15:B19)</f>
        <v>820809</v>
      </c>
      <c r="C20" s="66">
        <f t="shared" si="1"/>
        <v>155421</v>
      </c>
      <c r="D20" s="66">
        <f t="shared" si="1"/>
        <v>159162</v>
      </c>
      <c r="E20" s="66">
        <f t="shared" si="1"/>
        <v>0</v>
      </c>
      <c r="F20" s="66">
        <f t="shared" si="1"/>
        <v>0</v>
      </c>
      <c r="G20" s="66">
        <f t="shared" si="1"/>
        <v>0</v>
      </c>
      <c r="H20" s="66">
        <f t="shared" si="1"/>
        <v>0</v>
      </c>
      <c r="I20" s="67">
        <f t="shared" si="0"/>
        <v>1135392</v>
      </c>
    </row>
    <row r="21" spans="1:9" ht="15" customHeight="1" x14ac:dyDescent="0.25">
      <c r="A21" s="63" t="s">
        <v>8</v>
      </c>
      <c r="B21" s="56">
        <v>0</v>
      </c>
      <c r="C21" s="56">
        <v>0</v>
      </c>
      <c r="D21" s="56">
        <v>0</v>
      </c>
      <c r="E21" s="56">
        <v>0</v>
      </c>
      <c r="F21" s="56">
        <v>0</v>
      </c>
      <c r="G21" s="56">
        <v>0</v>
      </c>
      <c r="H21" s="56">
        <v>0</v>
      </c>
      <c r="I21" s="64">
        <f t="shared" si="0"/>
        <v>0</v>
      </c>
    </row>
    <row r="22" spans="1:9" x14ac:dyDescent="0.25">
      <c r="A22" s="63" t="s">
        <v>5</v>
      </c>
      <c r="B22" s="56">
        <v>0</v>
      </c>
      <c r="C22" s="56">
        <v>0</v>
      </c>
      <c r="D22" s="56">
        <v>0</v>
      </c>
      <c r="E22" s="56">
        <v>0</v>
      </c>
      <c r="F22" s="56">
        <v>0</v>
      </c>
      <c r="G22" s="56">
        <v>0</v>
      </c>
      <c r="H22" s="56">
        <v>0</v>
      </c>
      <c r="I22" s="64">
        <f t="shared" si="0"/>
        <v>0</v>
      </c>
    </row>
    <row r="23" spans="1:9" x14ac:dyDescent="0.25">
      <c r="A23" s="63" t="s">
        <v>6</v>
      </c>
      <c r="B23" s="56">
        <f>636809+16095</f>
        <v>652904</v>
      </c>
      <c r="C23" s="56">
        <v>232488</v>
      </c>
      <c r="D23" s="56">
        <v>250000</v>
      </c>
      <c r="E23" s="56">
        <v>0</v>
      </c>
      <c r="F23" s="56">
        <v>0</v>
      </c>
      <c r="G23" s="56">
        <v>0</v>
      </c>
      <c r="H23" s="56">
        <v>0</v>
      </c>
      <c r="I23" s="64">
        <f t="shared" si="0"/>
        <v>1135392</v>
      </c>
    </row>
    <row r="24" spans="1:9" x14ac:dyDescent="0.25">
      <c r="A24" s="63" t="s">
        <v>7</v>
      </c>
      <c r="B24" s="56">
        <v>0</v>
      </c>
      <c r="C24" s="56">
        <v>0</v>
      </c>
      <c r="D24" s="56">
        <v>0</v>
      </c>
      <c r="E24" s="56">
        <v>0</v>
      </c>
      <c r="F24" s="56">
        <v>0</v>
      </c>
      <c r="G24" s="56">
        <v>0</v>
      </c>
      <c r="H24" s="56">
        <v>0</v>
      </c>
      <c r="I24" s="64">
        <f t="shared" si="0"/>
        <v>0</v>
      </c>
    </row>
    <row r="25" spans="1:9" ht="15.75" thickBot="1" x14ac:dyDescent="0.3">
      <c r="A25" s="68" t="s">
        <v>0</v>
      </c>
      <c r="B25" s="69">
        <f t="shared" ref="B25:H25" si="2">SUM(B21:B24)</f>
        <v>652904</v>
      </c>
      <c r="C25" s="69">
        <f t="shared" si="2"/>
        <v>232488</v>
      </c>
      <c r="D25" s="69">
        <f t="shared" si="2"/>
        <v>250000</v>
      </c>
      <c r="E25" s="69">
        <f t="shared" si="2"/>
        <v>0</v>
      </c>
      <c r="F25" s="69">
        <f t="shared" si="2"/>
        <v>0</v>
      </c>
      <c r="G25" s="69">
        <f t="shared" si="2"/>
        <v>0</v>
      </c>
      <c r="H25" s="69">
        <f t="shared" si="2"/>
        <v>0</v>
      </c>
      <c r="I25" s="70">
        <f t="shared" si="0"/>
        <v>1135392</v>
      </c>
    </row>
    <row r="26" spans="1:9" x14ac:dyDescent="0.25">
      <c r="A26" s="7"/>
      <c r="B26" s="7"/>
      <c r="C26" s="7"/>
      <c r="D26" s="7"/>
      <c r="E26" s="7"/>
      <c r="F26" s="8"/>
      <c r="G26" s="8"/>
      <c r="H26" s="2"/>
      <c r="I26" s="1"/>
    </row>
    <row r="27" spans="1:9" x14ac:dyDescent="0.25">
      <c r="A27"/>
      <c r="B27"/>
      <c r="C27"/>
      <c r="D27"/>
      <c r="E27"/>
      <c r="F27"/>
      <c r="G27"/>
      <c r="H27"/>
      <c r="I27"/>
    </row>
    <row r="28" spans="1:9" x14ac:dyDescent="0.25">
      <c r="A28" s="3"/>
      <c r="B28" s="10"/>
      <c r="C28" s="3"/>
      <c r="D28" s="3"/>
      <c r="E28" s="3"/>
      <c r="F28" s="3"/>
      <c r="G28" s="3"/>
      <c r="H28" s="3"/>
      <c r="I28" s="3"/>
    </row>
  </sheetData>
  <mergeCells count="1">
    <mergeCell ref="A9:I1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67BEE-E17F-4BFD-8FC4-D079149C7DF1}">
  <sheetPr>
    <pageSetUpPr fitToPage="1"/>
  </sheetPr>
  <dimension ref="A1:I28"/>
  <sheetViews>
    <sheetView view="pageBreakPreview" topLeftCell="A9" zoomScale="90" zoomScaleNormal="100" zoomScaleSheetLayoutView="90" workbookViewId="0">
      <selection activeCell="A29" sqref="A29:XFD91"/>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customHeight="1" x14ac:dyDescent="0.25">
      <c r="A1" s="24" t="s">
        <v>13</v>
      </c>
      <c r="B1" s="24"/>
      <c r="C1" s="24"/>
      <c r="D1" s="24"/>
      <c r="E1" s="24"/>
      <c r="F1" s="24"/>
      <c r="G1" s="24"/>
      <c r="H1" s="24"/>
      <c r="I1" s="24"/>
    </row>
    <row r="2" spans="1:9" ht="15.75" x14ac:dyDescent="0.25">
      <c r="A2" s="17" t="s">
        <v>153</v>
      </c>
      <c r="B2" s="17"/>
      <c r="C2" s="17"/>
      <c r="D2" s="17"/>
      <c r="E2" s="17"/>
      <c r="F2" s="17"/>
      <c r="G2" s="17"/>
      <c r="H2" s="17"/>
      <c r="I2" s="17"/>
    </row>
    <row r="3" spans="1:9" ht="15.75" x14ac:dyDescent="0.25">
      <c r="A3" s="17" t="s">
        <v>154</v>
      </c>
      <c r="B3" s="53"/>
      <c r="C3" s="53"/>
      <c r="D3" s="53"/>
      <c r="E3" s="53"/>
      <c r="F3" s="53"/>
      <c r="G3" s="53"/>
      <c r="H3" s="53"/>
      <c r="I3" s="53"/>
    </row>
    <row r="4" spans="1:9" x14ac:dyDescent="0.25">
      <c r="A4" s="54" t="s">
        <v>155</v>
      </c>
      <c r="B4" s="3"/>
      <c r="C4" s="3"/>
      <c r="D4" s="3"/>
      <c r="E4" s="3"/>
      <c r="F4" s="14"/>
      <c r="G4" s="14"/>
      <c r="H4" s="14"/>
      <c r="I4" s="14"/>
    </row>
    <row r="5" spans="1:9" x14ac:dyDescent="0.25">
      <c r="A5" s="3" t="s">
        <v>72</v>
      </c>
      <c r="B5" s="3"/>
      <c r="C5" s="3"/>
      <c r="D5" s="3"/>
      <c r="E5" s="3"/>
      <c r="F5" s="14"/>
      <c r="G5" s="14"/>
      <c r="H5" s="14"/>
      <c r="I5" s="14"/>
    </row>
    <row r="6" spans="1:9" x14ac:dyDescent="0.25">
      <c r="A6" s="3" t="s">
        <v>156</v>
      </c>
      <c r="B6" s="3"/>
      <c r="C6" s="3"/>
      <c r="D6" s="3"/>
      <c r="E6" s="3"/>
      <c r="F6" s="14"/>
      <c r="G6" s="14"/>
      <c r="H6" s="14"/>
      <c r="I6" s="14"/>
    </row>
    <row r="7" spans="1:9" x14ac:dyDescent="0.25">
      <c r="A7" s="3" t="s">
        <v>98</v>
      </c>
      <c r="B7" s="3"/>
      <c r="C7" s="3"/>
      <c r="D7" s="3"/>
      <c r="E7" s="3"/>
      <c r="F7" s="14"/>
      <c r="G7" s="14"/>
      <c r="H7" s="14"/>
      <c r="I7" s="14"/>
    </row>
    <row r="8" spans="1:9" x14ac:dyDescent="0.25">
      <c r="A8" s="6" t="s">
        <v>4</v>
      </c>
      <c r="B8" s="5"/>
      <c r="C8" s="3"/>
      <c r="D8" s="3"/>
      <c r="E8" s="3"/>
      <c r="F8" s="14"/>
      <c r="G8" s="14"/>
      <c r="H8" s="14"/>
      <c r="I8" s="14"/>
    </row>
    <row r="9" spans="1:9" x14ac:dyDescent="0.25">
      <c r="A9" s="73" t="s">
        <v>157</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x14ac:dyDescent="0.25">
      <c r="A14" s="73"/>
      <c r="B14" s="73"/>
      <c r="C14" s="73"/>
      <c r="D14" s="73"/>
      <c r="E14" s="73"/>
      <c r="F14" s="73"/>
      <c r="G14" s="73"/>
      <c r="H14" s="73"/>
      <c r="I14" s="73"/>
    </row>
    <row r="15" spans="1:9" ht="25.5" x14ac:dyDescent="0.25">
      <c r="A15" s="20" t="s">
        <v>3</v>
      </c>
      <c r="B15" s="21" t="s">
        <v>1</v>
      </c>
      <c r="C15" s="21" t="s">
        <v>9</v>
      </c>
      <c r="D15" s="21" t="s">
        <v>10</v>
      </c>
      <c r="E15" s="21" t="s">
        <v>11</v>
      </c>
      <c r="F15" s="21" t="s">
        <v>12</v>
      </c>
      <c r="G15" s="21" t="s">
        <v>49</v>
      </c>
      <c r="H15" s="22" t="s">
        <v>50</v>
      </c>
      <c r="I15" s="22" t="s">
        <v>2</v>
      </c>
    </row>
    <row r="16" spans="1:9" ht="15" customHeight="1" x14ac:dyDescent="0.25">
      <c r="A16" s="52" t="s">
        <v>158</v>
      </c>
      <c r="B16" s="55">
        <v>109308</v>
      </c>
      <c r="C16" s="55">
        <v>0</v>
      </c>
      <c r="D16" s="55">
        <v>350000</v>
      </c>
      <c r="E16" s="55">
        <v>0</v>
      </c>
      <c r="F16" s="55">
        <v>0</v>
      </c>
      <c r="G16" s="55">
        <v>0</v>
      </c>
      <c r="H16" s="55">
        <v>0</v>
      </c>
      <c r="I16" s="55">
        <f t="shared" ref="I16:I26" si="0">SUM(B16:H16)</f>
        <v>459308</v>
      </c>
    </row>
    <row r="17" spans="1:9" x14ac:dyDescent="0.25">
      <c r="A17" s="52" t="s">
        <v>159</v>
      </c>
      <c r="B17" s="55">
        <v>0</v>
      </c>
      <c r="C17" s="55">
        <v>0</v>
      </c>
      <c r="D17" s="55">
        <v>0</v>
      </c>
      <c r="E17" s="55">
        <v>0</v>
      </c>
      <c r="F17" s="55">
        <v>0</v>
      </c>
      <c r="G17" s="55">
        <v>0</v>
      </c>
      <c r="H17" s="55">
        <v>0</v>
      </c>
      <c r="I17" s="55">
        <f t="shared" si="0"/>
        <v>0</v>
      </c>
    </row>
    <row r="18" spans="1:9" x14ac:dyDescent="0.25">
      <c r="A18" s="52" t="s">
        <v>160</v>
      </c>
      <c r="B18" s="55">
        <v>0</v>
      </c>
      <c r="C18" s="55">
        <v>0</v>
      </c>
      <c r="D18" s="55">
        <v>0</v>
      </c>
      <c r="E18" s="55">
        <v>0</v>
      </c>
      <c r="F18" s="55">
        <v>0</v>
      </c>
      <c r="G18" s="55">
        <v>0</v>
      </c>
      <c r="H18" s="55">
        <v>0</v>
      </c>
      <c r="I18" s="55">
        <f t="shared" si="0"/>
        <v>0</v>
      </c>
    </row>
    <row r="19" spans="1:9" x14ac:dyDescent="0.25">
      <c r="A19" s="52" t="s">
        <v>161</v>
      </c>
      <c r="B19" s="55">
        <v>0</v>
      </c>
      <c r="C19" s="55">
        <v>0</v>
      </c>
      <c r="D19" s="55">
        <v>0</v>
      </c>
      <c r="E19" s="55">
        <v>0</v>
      </c>
      <c r="F19" s="55">
        <v>0</v>
      </c>
      <c r="G19" s="55">
        <v>0</v>
      </c>
      <c r="H19" s="55">
        <v>0</v>
      </c>
      <c r="I19" s="55">
        <f t="shared" si="0"/>
        <v>0</v>
      </c>
    </row>
    <row r="20" spans="1:9" x14ac:dyDescent="0.25">
      <c r="A20" s="52" t="s">
        <v>162</v>
      </c>
      <c r="B20" s="55">
        <v>0</v>
      </c>
      <c r="C20" s="55">
        <v>0</v>
      </c>
      <c r="D20" s="55">
        <v>0</v>
      </c>
      <c r="E20" s="55">
        <v>0</v>
      </c>
      <c r="F20" s="55">
        <v>0</v>
      </c>
      <c r="G20" s="55">
        <v>0</v>
      </c>
      <c r="H20" s="55">
        <v>0</v>
      </c>
      <c r="I20" s="55">
        <f t="shared" si="0"/>
        <v>0</v>
      </c>
    </row>
    <row r="21" spans="1:9" ht="15" customHeight="1" x14ac:dyDescent="0.25">
      <c r="A21" s="18" t="s">
        <v>2</v>
      </c>
      <c r="B21" s="55">
        <f t="shared" ref="B21:H21" si="1">SUM(B16:B20)</f>
        <v>109308</v>
      </c>
      <c r="C21" s="55">
        <f t="shared" si="1"/>
        <v>0</v>
      </c>
      <c r="D21" s="55">
        <f t="shared" si="1"/>
        <v>350000</v>
      </c>
      <c r="E21" s="55">
        <f t="shared" si="1"/>
        <v>0</v>
      </c>
      <c r="F21" s="55">
        <f t="shared" si="1"/>
        <v>0</v>
      </c>
      <c r="G21" s="55">
        <f t="shared" si="1"/>
        <v>0</v>
      </c>
      <c r="H21" s="55">
        <f t="shared" si="1"/>
        <v>0</v>
      </c>
      <c r="I21" s="55">
        <f t="shared" si="0"/>
        <v>459308</v>
      </c>
    </row>
    <row r="22" spans="1:9" ht="15" customHeight="1" x14ac:dyDescent="0.25">
      <c r="A22" s="52" t="s">
        <v>8</v>
      </c>
      <c r="B22" s="55">
        <v>0</v>
      </c>
      <c r="C22" s="55">
        <v>0</v>
      </c>
      <c r="D22" s="55">
        <v>0</v>
      </c>
      <c r="E22" s="55">
        <v>0</v>
      </c>
      <c r="F22" s="55">
        <v>0</v>
      </c>
      <c r="G22" s="55">
        <v>0</v>
      </c>
      <c r="H22" s="55">
        <v>0</v>
      </c>
      <c r="I22" s="55">
        <f t="shared" si="0"/>
        <v>0</v>
      </c>
    </row>
    <row r="23" spans="1:9" x14ac:dyDescent="0.25">
      <c r="A23" s="52" t="s">
        <v>5</v>
      </c>
      <c r="B23" s="55">
        <v>0</v>
      </c>
      <c r="C23" s="55">
        <v>0</v>
      </c>
      <c r="D23" s="55">
        <v>0</v>
      </c>
      <c r="E23" s="55">
        <v>0</v>
      </c>
      <c r="F23" s="55">
        <v>0</v>
      </c>
      <c r="G23" s="55">
        <v>0</v>
      </c>
      <c r="H23" s="55">
        <v>0</v>
      </c>
      <c r="I23" s="55">
        <f t="shared" si="0"/>
        <v>0</v>
      </c>
    </row>
    <row r="24" spans="1:9" x14ac:dyDescent="0.25">
      <c r="A24" s="52" t="s">
        <v>6</v>
      </c>
      <c r="B24" s="55">
        <v>109308</v>
      </c>
      <c r="C24" s="55">
        <v>0</v>
      </c>
      <c r="D24" s="55">
        <v>350000</v>
      </c>
      <c r="E24" s="55">
        <v>0</v>
      </c>
      <c r="F24" s="55">
        <v>0</v>
      </c>
      <c r="G24" s="55">
        <v>0</v>
      </c>
      <c r="H24" s="55">
        <v>0</v>
      </c>
      <c r="I24" s="55">
        <f t="shared" si="0"/>
        <v>459308</v>
      </c>
    </row>
    <row r="25" spans="1:9" x14ac:dyDescent="0.25">
      <c r="A25" s="52" t="s">
        <v>7</v>
      </c>
      <c r="B25" s="55">
        <v>0</v>
      </c>
      <c r="C25" s="55">
        <v>0</v>
      </c>
      <c r="D25" s="55">
        <v>0</v>
      </c>
      <c r="E25" s="55">
        <v>0</v>
      </c>
      <c r="F25" s="55">
        <v>0</v>
      </c>
      <c r="G25" s="55">
        <v>0</v>
      </c>
      <c r="H25" s="55">
        <v>0</v>
      </c>
      <c r="I25" s="55">
        <f t="shared" si="0"/>
        <v>0</v>
      </c>
    </row>
    <row r="26" spans="1:9" x14ac:dyDescent="0.25">
      <c r="A26" s="18" t="s">
        <v>0</v>
      </c>
      <c r="B26" s="55">
        <f t="shared" ref="B26:H26" si="2">SUM(B22:B25)</f>
        <v>109308</v>
      </c>
      <c r="C26" s="55">
        <f t="shared" si="2"/>
        <v>0</v>
      </c>
      <c r="D26" s="55">
        <f t="shared" si="2"/>
        <v>350000</v>
      </c>
      <c r="E26" s="55">
        <f t="shared" si="2"/>
        <v>0</v>
      </c>
      <c r="F26" s="55">
        <f t="shared" si="2"/>
        <v>0</v>
      </c>
      <c r="G26" s="55">
        <f t="shared" si="2"/>
        <v>0</v>
      </c>
      <c r="H26" s="55">
        <f t="shared" si="2"/>
        <v>0</v>
      </c>
      <c r="I26" s="55">
        <f t="shared" si="0"/>
        <v>459308</v>
      </c>
    </row>
    <row r="27" spans="1:9" x14ac:dyDescent="0.25">
      <c r="A27" s="7"/>
      <c r="B27" s="7"/>
      <c r="C27" s="7"/>
      <c r="D27" s="7"/>
      <c r="E27" s="7"/>
      <c r="F27" s="8"/>
      <c r="G27" s="8"/>
      <c r="H27" s="2"/>
      <c r="I27" s="1"/>
    </row>
    <row r="28" spans="1:9" x14ac:dyDescent="0.25">
      <c r="A28" s="7"/>
      <c r="B28" s="7"/>
      <c r="C28" s="7"/>
      <c r="D28" s="7"/>
      <c r="E28" s="7"/>
      <c r="F28" s="3"/>
      <c r="G28" s="3"/>
      <c r="H28" s="3"/>
      <c r="I28" s="3"/>
    </row>
  </sheetData>
  <mergeCells count="1">
    <mergeCell ref="A9:I14"/>
  </mergeCells>
  <pageMargins left="0.7" right="0.7" top="0.75" bottom="0.75" header="0.3" footer="0.3"/>
  <pageSetup fitToHeight="0" orientation="landscape" r:id="rId1"/>
  <colBreaks count="1" manualBreakCount="1">
    <brk id="9"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91941-BCAA-42E2-944D-D3A26A5951A4}">
  <dimension ref="A1:I28"/>
  <sheetViews>
    <sheetView view="pageBreakPreview" topLeftCell="A9" zoomScale="90" zoomScaleNormal="100" zoomScaleSheetLayoutView="90" workbookViewId="0">
      <selection activeCell="A29" sqref="A29:XFD136"/>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customHeight="1" x14ac:dyDescent="0.25">
      <c r="A1" s="24" t="s">
        <v>13</v>
      </c>
      <c r="B1" s="24"/>
      <c r="C1" s="24"/>
      <c r="D1" s="24"/>
      <c r="E1" s="24"/>
      <c r="F1" s="24"/>
      <c r="G1" s="24"/>
      <c r="H1" s="24"/>
      <c r="I1" s="24"/>
    </row>
    <row r="2" spans="1:9" ht="15.75" x14ac:dyDescent="0.25">
      <c r="A2" s="17" t="s">
        <v>153</v>
      </c>
      <c r="B2" s="17"/>
      <c r="C2" s="17"/>
      <c r="D2" s="17"/>
      <c r="E2" s="17"/>
      <c r="F2" s="17"/>
      <c r="G2" s="17"/>
      <c r="H2" s="17"/>
      <c r="I2" s="17"/>
    </row>
    <row r="3" spans="1:9" ht="15.75" x14ac:dyDescent="0.25">
      <c r="A3" s="17" t="s">
        <v>163</v>
      </c>
      <c r="B3" s="53"/>
      <c r="C3" s="53"/>
      <c r="D3" s="53"/>
      <c r="E3" s="53"/>
      <c r="F3" s="53"/>
      <c r="G3" s="53"/>
      <c r="H3" s="53"/>
      <c r="I3" s="53"/>
    </row>
    <row r="4" spans="1:9" x14ac:dyDescent="0.25">
      <c r="A4" s="54" t="s">
        <v>149</v>
      </c>
      <c r="B4" s="3"/>
      <c r="C4" s="3"/>
      <c r="D4" s="3"/>
      <c r="E4" s="3"/>
      <c r="F4" s="14"/>
      <c r="G4" s="14"/>
      <c r="H4" s="14"/>
      <c r="I4" s="14"/>
    </row>
    <row r="5" spans="1:9" x14ac:dyDescent="0.25">
      <c r="A5" s="3" t="s">
        <v>150</v>
      </c>
      <c r="B5" s="3"/>
      <c r="C5" s="3"/>
      <c r="D5" s="3"/>
      <c r="E5" s="3"/>
      <c r="F5" s="14"/>
      <c r="G5" s="14"/>
      <c r="H5" s="14"/>
      <c r="I5" s="14"/>
    </row>
    <row r="6" spans="1:9" x14ac:dyDescent="0.25">
      <c r="A6" s="3" t="s">
        <v>164</v>
      </c>
      <c r="B6" s="3"/>
      <c r="C6" s="3"/>
      <c r="D6" s="3"/>
      <c r="E6" s="3"/>
      <c r="F6" s="14"/>
      <c r="G6" s="14"/>
      <c r="H6" s="14"/>
      <c r="I6" s="14"/>
    </row>
    <row r="7" spans="1:9" x14ac:dyDescent="0.25">
      <c r="A7" s="3" t="s">
        <v>98</v>
      </c>
      <c r="B7" s="3"/>
      <c r="C7" s="3"/>
      <c r="D7" s="3"/>
      <c r="E7" s="3"/>
      <c r="F7" s="14"/>
      <c r="G7" s="14"/>
      <c r="H7" s="14"/>
      <c r="I7" s="14"/>
    </row>
    <row r="8" spans="1:9" x14ac:dyDescent="0.25">
      <c r="A8" s="6" t="s">
        <v>4</v>
      </c>
      <c r="B8" s="5"/>
      <c r="C8" s="3"/>
      <c r="D8" s="3"/>
      <c r="E8" s="3"/>
      <c r="F8" s="14"/>
      <c r="G8" s="14"/>
      <c r="H8" s="14"/>
      <c r="I8" s="14"/>
    </row>
    <row r="9" spans="1:9" x14ac:dyDescent="0.25">
      <c r="A9" s="73" t="s">
        <v>165</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x14ac:dyDescent="0.25">
      <c r="A14" s="73"/>
      <c r="B14" s="73"/>
      <c r="C14" s="73"/>
      <c r="D14" s="73"/>
      <c r="E14" s="73"/>
      <c r="F14" s="73"/>
      <c r="G14" s="73"/>
      <c r="H14" s="73"/>
      <c r="I14" s="73"/>
    </row>
    <row r="15" spans="1:9" ht="25.5" x14ac:dyDescent="0.25">
      <c r="A15" s="20" t="s">
        <v>3</v>
      </c>
      <c r="B15" s="21" t="s">
        <v>1</v>
      </c>
      <c r="C15" s="21" t="s">
        <v>9</v>
      </c>
      <c r="D15" s="21" t="s">
        <v>10</v>
      </c>
      <c r="E15" s="21" t="s">
        <v>11</v>
      </c>
      <c r="F15" s="21" t="s">
        <v>12</v>
      </c>
      <c r="G15" s="21" t="s">
        <v>49</v>
      </c>
      <c r="H15" s="22" t="s">
        <v>50</v>
      </c>
      <c r="I15" s="22" t="s">
        <v>2</v>
      </c>
    </row>
    <row r="16" spans="1:9" ht="15" customHeight="1" x14ac:dyDescent="0.25">
      <c r="A16" s="52" t="s">
        <v>158</v>
      </c>
      <c r="B16" s="55">
        <v>0</v>
      </c>
      <c r="C16" s="55">
        <v>200000</v>
      </c>
      <c r="D16" s="55">
        <v>0</v>
      </c>
      <c r="E16" s="55">
        <v>0</v>
      </c>
      <c r="F16" s="55">
        <v>0</v>
      </c>
      <c r="G16" s="55">
        <v>0</v>
      </c>
      <c r="H16" s="55">
        <v>0</v>
      </c>
      <c r="I16" s="55">
        <f t="shared" ref="I16:I26" si="0">SUM(B16:H16)</f>
        <v>200000</v>
      </c>
    </row>
    <row r="17" spans="1:9" x14ac:dyDescent="0.25">
      <c r="A17" s="52" t="s">
        <v>159</v>
      </c>
      <c r="B17" s="55">
        <v>0</v>
      </c>
      <c r="C17" s="55">
        <v>0</v>
      </c>
      <c r="D17" s="55">
        <v>0</v>
      </c>
      <c r="E17" s="55">
        <v>0</v>
      </c>
      <c r="F17" s="55">
        <v>0</v>
      </c>
      <c r="G17" s="55">
        <v>0</v>
      </c>
      <c r="H17" s="55">
        <v>0</v>
      </c>
      <c r="I17" s="55">
        <f t="shared" si="0"/>
        <v>0</v>
      </c>
    </row>
    <row r="18" spans="1:9" x14ac:dyDescent="0.25">
      <c r="A18" s="52" t="s">
        <v>160</v>
      </c>
      <c r="B18" s="55">
        <v>0</v>
      </c>
      <c r="C18" s="55">
        <v>0</v>
      </c>
      <c r="D18" s="55">
        <v>0</v>
      </c>
      <c r="E18" s="55">
        <v>0</v>
      </c>
      <c r="F18" s="55">
        <v>0</v>
      </c>
      <c r="G18" s="55">
        <v>0</v>
      </c>
      <c r="H18" s="55">
        <v>0</v>
      </c>
      <c r="I18" s="55">
        <f t="shared" si="0"/>
        <v>0</v>
      </c>
    </row>
    <row r="19" spans="1:9" x14ac:dyDescent="0.25">
      <c r="A19" s="52" t="s">
        <v>161</v>
      </c>
      <c r="B19" s="55">
        <v>0</v>
      </c>
      <c r="C19" s="55">
        <v>0</v>
      </c>
      <c r="D19" s="55">
        <v>0</v>
      </c>
      <c r="E19" s="55">
        <v>0</v>
      </c>
      <c r="F19" s="55">
        <v>0</v>
      </c>
      <c r="G19" s="55">
        <v>0</v>
      </c>
      <c r="H19" s="55">
        <v>0</v>
      </c>
      <c r="I19" s="55">
        <f t="shared" si="0"/>
        <v>0</v>
      </c>
    </row>
    <row r="20" spans="1:9" x14ac:dyDescent="0.25">
      <c r="A20" s="52" t="s">
        <v>162</v>
      </c>
      <c r="B20" s="55">
        <v>0</v>
      </c>
      <c r="C20" s="55">
        <v>0</v>
      </c>
      <c r="D20" s="55">
        <v>0</v>
      </c>
      <c r="E20" s="55">
        <v>0</v>
      </c>
      <c r="F20" s="55">
        <v>0</v>
      </c>
      <c r="G20" s="55">
        <v>0</v>
      </c>
      <c r="H20" s="55">
        <v>0</v>
      </c>
      <c r="I20" s="55">
        <f t="shared" si="0"/>
        <v>0</v>
      </c>
    </row>
    <row r="21" spans="1:9" ht="15" customHeight="1" x14ac:dyDescent="0.25">
      <c r="A21" s="18" t="s">
        <v>2</v>
      </c>
      <c r="B21" s="55">
        <f t="shared" ref="B21:H21" si="1">SUM(B16:B20)</f>
        <v>0</v>
      </c>
      <c r="C21" s="55">
        <f t="shared" si="1"/>
        <v>200000</v>
      </c>
      <c r="D21" s="55">
        <f t="shared" si="1"/>
        <v>0</v>
      </c>
      <c r="E21" s="55">
        <f t="shared" si="1"/>
        <v>0</v>
      </c>
      <c r="F21" s="55">
        <f t="shared" si="1"/>
        <v>0</v>
      </c>
      <c r="G21" s="55">
        <f t="shared" si="1"/>
        <v>0</v>
      </c>
      <c r="H21" s="55">
        <f t="shared" si="1"/>
        <v>0</v>
      </c>
      <c r="I21" s="55">
        <f t="shared" si="0"/>
        <v>200000</v>
      </c>
    </row>
    <row r="22" spans="1:9" ht="15" customHeight="1" x14ac:dyDescent="0.25">
      <c r="A22" s="52" t="s">
        <v>8</v>
      </c>
      <c r="B22" s="55">
        <v>0</v>
      </c>
      <c r="C22" s="55">
        <v>0</v>
      </c>
      <c r="D22" s="55">
        <v>0</v>
      </c>
      <c r="E22" s="55">
        <v>0</v>
      </c>
      <c r="F22" s="55">
        <v>0</v>
      </c>
      <c r="G22" s="55">
        <v>0</v>
      </c>
      <c r="H22" s="55">
        <v>0</v>
      </c>
      <c r="I22" s="55">
        <f t="shared" si="0"/>
        <v>0</v>
      </c>
    </row>
    <row r="23" spans="1:9" x14ac:dyDescent="0.25">
      <c r="A23" s="52" t="s">
        <v>5</v>
      </c>
      <c r="B23" s="55">
        <v>0</v>
      </c>
      <c r="C23" s="55">
        <v>23381</v>
      </c>
      <c r="D23" s="55">
        <v>0</v>
      </c>
      <c r="E23" s="55">
        <v>0</v>
      </c>
      <c r="F23" s="55">
        <v>0</v>
      </c>
      <c r="G23" s="55">
        <v>0</v>
      </c>
      <c r="H23" s="55">
        <v>0</v>
      </c>
      <c r="I23" s="55">
        <f t="shared" si="0"/>
        <v>23381</v>
      </c>
    </row>
    <row r="24" spans="1:9" x14ac:dyDescent="0.25">
      <c r="A24" s="52" t="s">
        <v>6</v>
      </c>
      <c r="B24" s="55">
        <v>0</v>
      </c>
      <c r="C24" s="55">
        <v>0</v>
      </c>
      <c r="D24" s="55">
        <v>176619</v>
      </c>
      <c r="E24" s="55">
        <v>0</v>
      </c>
      <c r="F24" s="55">
        <v>0</v>
      </c>
      <c r="G24" s="55">
        <v>0</v>
      </c>
      <c r="H24" s="55">
        <v>0</v>
      </c>
      <c r="I24" s="55">
        <f t="shared" si="0"/>
        <v>176619</v>
      </c>
    </row>
    <row r="25" spans="1:9" x14ac:dyDescent="0.25">
      <c r="A25" s="52" t="s">
        <v>7</v>
      </c>
      <c r="B25" s="55">
        <v>0</v>
      </c>
      <c r="C25" s="55">
        <v>0</v>
      </c>
      <c r="D25" s="55">
        <v>0</v>
      </c>
      <c r="E25" s="55">
        <v>0</v>
      </c>
      <c r="F25" s="55">
        <v>0</v>
      </c>
      <c r="G25" s="55">
        <v>0</v>
      </c>
      <c r="H25" s="55">
        <v>0</v>
      </c>
      <c r="I25" s="55">
        <f t="shared" si="0"/>
        <v>0</v>
      </c>
    </row>
    <row r="26" spans="1:9" x14ac:dyDescent="0.25">
      <c r="A26" s="18" t="s">
        <v>0</v>
      </c>
      <c r="B26" s="55">
        <f t="shared" ref="B26:H26" si="2">SUM(B22:B25)</f>
        <v>0</v>
      </c>
      <c r="C26" s="55">
        <f t="shared" si="2"/>
        <v>23381</v>
      </c>
      <c r="D26" s="55">
        <f t="shared" si="2"/>
        <v>176619</v>
      </c>
      <c r="E26" s="55">
        <f t="shared" si="2"/>
        <v>0</v>
      </c>
      <c r="F26" s="55">
        <f t="shared" si="2"/>
        <v>0</v>
      </c>
      <c r="G26" s="55">
        <f t="shared" si="2"/>
        <v>0</v>
      </c>
      <c r="H26" s="55">
        <f t="shared" si="2"/>
        <v>0</v>
      </c>
      <c r="I26" s="55">
        <f t="shared" si="0"/>
        <v>200000</v>
      </c>
    </row>
    <row r="27" spans="1:9" x14ac:dyDescent="0.25">
      <c r="A27" s="7"/>
      <c r="B27" s="7"/>
      <c r="C27" s="7"/>
      <c r="D27" s="7"/>
      <c r="E27" s="7"/>
      <c r="F27" s="8"/>
      <c r="G27" s="8"/>
      <c r="H27" s="2"/>
      <c r="I27" s="1"/>
    </row>
    <row r="28" spans="1:9" x14ac:dyDescent="0.25">
      <c r="A28" s="7"/>
      <c r="B28" s="7"/>
      <c r="C28" s="7"/>
      <c r="D28" s="7"/>
      <c r="E28" s="7"/>
      <c r="F28" s="3"/>
      <c r="G28" s="3"/>
      <c r="H28" s="3"/>
      <c r="I28" s="3"/>
    </row>
  </sheetData>
  <mergeCells count="1">
    <mergeCell ref="A9:I14"/>
  </mergeCells>
  <pageMargins left="0.7" right="0.7" top="0.75" bottom="0.75" header="0.3" footer="0.3"/>
  <pageSetup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06EAB-60B4-43AD-BA25-A70BA8EC420C}">
  <sheetPr>
    <pageSetUpPr fitToPage="1"/>
  </sheetPr>
  <dimension ref="A1:I29"/>
  <sheetViews>
    <sheetView view="pageBreakPreview" topLeftCell="A28" zoomScale="80" zoomScaleNormal="100" zoomScaleSheetLayoutView="80" workbookViewId="0">
      <selection activeCell="A30" sqref="A30:XFD74"/>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customHeight="1" x14ac:dyDescent="0.25">
      <c r="A1" s="24" t="s">
        <v>13</v>
      </c>
      <c r="B1" s="24"/>
      <c r="C1" s="24"/>
      <c r="D1" s="24"/>
      <c r="E1" s="24"/>
      <c r="F1" s="24"/>
      <c r="G1" s="24"/>
      <c r="H1" s="24"/>
      <c r="I1" s="24"/>
    </row>
    <row r="2" spans="1:9" ht="15.75" x14ac:dyDescent="0.25">
      <c r="A2" s="17" t="s">
        <v>153</v>
      </c>
      <c r="B2" s="17"/>
      <c r="C2" s="17"/>
      <c r="D2" s="17"/>
      <c r="E2" s="17"/>
      <c r="F2" s="17"/>
      <c r="G2" s="17"/>
      <c r="H2" s="17"/>
      <c r="I2" s="17"/>
    </row>
    <row r="3" spans="1:9" ht="15.75" x14ac:dyDescent="0.25">
      <c r="A3" s="17" t="s">
        <v>170</v>
      </c>
      <c r="B3" s="53"/>
      <c r="C3" s="53"/>
      <c r="D3" s="53"/>
      <c r="E3" s="53"/>
      <c r="F3" s="53"/>
      <c r="G3" s="53"/>
      <c r="H3" s="53"/>
      <c r="I3" s="53"/>
    </row>
    <row r="4" spans="1:9" x14ac:dyDescent="0.25">
      <c r="A4" s="54" t="s">
        <v>166</v>
      </c>
      <c r="B4" s="3"/>
      <c r="C4" s="3"/>
      <c r="D4" s="3"/>
      <c r="E4" s="3"/>
      <c r="F4" s="14"/>
      <c r="G4" s="14"/>
      <c r="H4" s="14"/>
      <c r="I4" s="14"/>
    </row>
    <row r="5" spans="1:9" x14ac:dyDescent="0.25">
      <c r="A5" s="3" t="s">
        <v>167</v>
      </c>
      <c r="B5" s="3"/>
      <c r="C5" s="3"/>
      <c r="D5" s="3"/>
      <c r="E5" s="3"/>
      <c r="F5" s="14"/>
      <c r="G5" s="14"/>
      <c r="H5" s="14"/>
      <c r="I5" s="14"/>
    </row>
    <row r="6" spans="1:9" x14ac:dyDescent="0.25">
      <c r="A6" s="3" t="s">
        <v>168</v>
      </c>
      <c r="B6" s="3"/>
      <c r="C6" s="3"/>
      <c r="D6" s="3"/>
      <c r="E6" s="3"/>
      <c r="F6" s="14"/>
      <c r="G6" s="14"/>
      <c r="H6" s="14"/>
      <c r="I6" s="14"/>
    </row>
    <row r="7" spans="1:9" x14ac:dyDescent="0.25">
      <c r="A7" s="3" t="s">
        <v>98</v>
      </c>
      <c r="B7" s="3"/>
      <c r="C7" s="3"/>
      <c r="D7" s="3"/>
      <c r="E7" s="3"/>
      <c r="F7" s="14"/>
      <c r="G7" s="14"/>
      <c r="H7" s="14"/>
      <c r="I7" s="14"/>
    </row>
    <row r="8" spans="1:9" x14ac:dyDescent="0.25">
      <c r="A8" s="6" t="s">
        <v>4</v>
      </c>
      <c r="B8" s="5"/>
      <c r="C8" s="3"/>
      <c r="D8" s="3"/>
      <c r="E8" s="3"/>
      <c r="F8" s="14"/>
      <c r="G8" s="14"/>
      <c r="H8" s="14"/>
      <c r="I8" s="14"/>
    </row>
    <row r="9" spans="1:9" x14ac:dyDescent="0.25">
      <c r="A9" s="73" t="s">
        <v>169</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x14ac:dyDescent="0.25">
      <c r="A14" s="73"/>
      <c r="B14" s="73"/>
      <c r="C14" s="73"/>
      <c r="D14" s="73"/>
      <c r="E14" s="73"/>
      <c r="F14" s="73"/>
      <c r="G14" s="73"/>
      <c r="H14" s="73"/>
      <c r="I14" s="73"/>
    </row>
    <row r="15" spans="1:9" ht="25.5" x14ac:dyDescent="0.25">
      <c r="A15" s="20" t="s">
        <v>3</v>
      </c>
      <c r="B15" s="21" t="s">
        <v>1</v>
      </c>
      <c r="C15" s="21" t="s">
        <v>9</v>
      </c>
      <c r="D15" s="21" t="s">
        <v>10</v>
      </c>
      <c r="E15" s="21" t="s">
        <v>11</v>
      </c>
      <c r="F15" s="21" t="s">
        <v>12</v>
      </c>
      <c r="G15" s="21" t="s">
        <v>49</v>
      </c>
      <c r="H15" s="22" t="s">
        <v>50</v>
      </c>
      <c r="I15" s="22" t="s">
        <v>2</v>
      </c>
    </row>
    <row r="16" spans="1:9" ht="15" customHeight="1" x14ac:dyDescent="0.25">
      <c r="A16" s="52" t="s">
        <v>158</v>
      </c>
      <c r="B16" s="55">
        <v>0</v>
      </c>
      <c r="C16" s="55">
        <v>0</v>
      </c>
      <c r="D16" s="55">
        <v>1650000</v>
      </c>
      <c r="E16" s="55">
        <v>0</v>
      </c>
      <c r="F16" s="55">
        <v>0</v>
      </c>
      <c r="G16" s="55">
        <v>0</v>
      </c>
      <c r="H16" s="55">
        <v>0</v>
      </c>
      <c r="I16" s="55">
        <f t="shared" ref="I16:I26" si="0">SUM(B16:H16)</f>
        <v>1650000</v>
      </c>
    </row>
    <row r="17" spans="1:9" x14ac:dyDescent="0.25">
      <c r="A17" s="52" t="s">
        <v>159</v>
      </c>
      <c r="B17" s="55">
        <v>0</v>
      </c>
      <c r="C17" s="55">
        <v>0</v>
      </c>
      <c r="D17" s="55">
        <v>0</v>
      </c>
      <c r="E17" s="55">
        <v>0</v>
      </c>
      <c r="F17" s="55">
        <v>0</v>
      </c>
      <c r="G17" s="55">
        <v>0</v>
      </c>
      <c r="H17" s="55">
        <v>0</v>
      </c>
      <c r="I17" s="55">
        <f t="shared" si="0"/>
        <v>0</v>
      </c>
    </row>
    <row r="18" spans="1:9" x14ac:dyDescent="0.25">
      <c r="A18" s="52" t="s">
        <v>160</v>
      </c>
      <c r="B18" s="55">
        <v>0</v>
      </c>
      <c r="C18" s="55">
        <v>0</v>
      </c>
      <c r="D18" s="55">
        <v>0</v>
      </c>
      <c r="E18" s="55">
        <v>0</v>
      </c>
      <c r="F18" s="55">
        <v>0</v>
      </c>
      <c r="G18" s="55">
        <v>0</v>
      </c>
      <c r="H18" s="55">
        <v>0</v>
      </c>
      <c r="I18" s="55">
        <f t="shared" si="0"/>
        <v>0</v>
      </c>
    </row>
    <row r="19" spans="1:9" x14ac:dyDescent="0.25">
      <c r="A19" s="52" t="s">
        <v>161</v>
      </c>
      <c r="B19" s="55">
        <v>0</v>
      </c>
      <c r="C19" s="55">
        <v>0</v>
      </c>
      <c r="D19" s="55">
        <v>0</v>
      </c>
      <c r="E19" s="55">
        <v>0</v>
      </c>
      <c r="F19" s="55">
        <v>0</v>
      </c>
      <c r="G19" s="55">
        <v>0</v>
      </c>
      <c r="H19" s="55">
        <v>0</v>
      </c>
      <c r="I19" s="55">
        <f t="shared" si="0"/>
        <v>0</v>
      </c>
    </row>
    <row r="20" spans="1:9" x14ac:dyDescent="0.25">
      <c r="A20" s="52" t="s">
        <v>162</v>
      </c>
      <c r="B20" s="55">
        <v>0</v>
      </c>
      <c r="C20" s="55">
        <v>0</v>
      </c>
      <c r="D20" s="55">
        <v>0</v>
      </c>
      <c r="E20" s="55">
        <v>0</v>
      </c>
      <c r="F20" s="55">
        <v>0</v>
      </c>
      <c r="G20" s="55">
        <v>0</v>
      </c>
      <c r="H20" s="55">
        <v>0</v>
      </c>
      <c r="I20" s="55">
        <f t="shared" si="0"/>
        <v>0</v>
      </c>
    </row>
    <row r="21" spans="1:9" ht="15" customHeight="1" x14ac:dyDescent="0.25">
      <c r="A21" s="18" t="s">
        <v>2</v>
      </c>
      <c r="B21" s="55">
        <f t="shared" ref="B21:H21" si="1">SUM(B16:B20)</f>
        <v>0</v>
      </c>
      <c r="C21" s="55">
        <f t="shared" si="1"/>
        <v>0</v>
      </c>
      <c r="D21" s="55">
        <f t="shared" si="1"/>
        <v>1650000</v>
      </c>
      <c r="E21" s="55">
        <f t="shared" si="1"/>
        <v>0</v>
      </c>
      <c r="F21" s="55">
        <f t="shared" si="1"/>
        <v>0</v>
      </c>
      <c r="G21" s="55">
        <f t="shared" si="1"/>
        <v>0</v>
      </c>
      <c r="H21" s="55">
        <f t="shared" si="1"/>
        <v>0</v>
      </c>
      <c r="I21" s="55">
        <f t="shared" si="0"/>
        <v>1650000</v>
      </c>
    </row>
    <row r="22" spans="1:9" ht="15" customHeight="1" x14ac:dyDescent="0.25">
      <c r="A22" s="52" t="s">
        <v>8</v>
      </c>
      <c r="B22" s="55">
        <v>0</v>
      </c>
      <c r="C22" s="55">
        <v>0</v>
      </c>
      <c r="D22" s="55">
        <v>0</v>
      </c>
      <c r="E22" s="55">
        <v>0</v>
      </c>
      <c r="F22" s="55">
        <v>0</v>
      </c>
      <c r="G22" s="55">
        <v>0</v>
      </c>
      <c r="H22" s="55">
        <v>0</v>
      </c>
      <c r="I22" s="55">
        <f t="shared" si="0"/>
        <v>0</v>
      </c>
    </row>
    <row r="23" spans="1:9" x14ac:dyDescent="0.25">
      <c r="A23" s="52" t="s">
        <v>5</v>
      </c>
      <c r="B23" s="55">
        <v>0</v>
      </c>
      <c r="C23" s="55">
        <v>0</v>
      </c>
      <c r="D23" s="55">
        <v>0</v>
      </c>
      <c r="E23" s="55">
        <v>0</v>
      </c>
      <c r="F23" s="55">
        <v>0</v>
      </c>
      <c r="G23" s="55">
        <v>0</v>
      </c>
      <c r="H23" s="55">
        <v>0</v>
      </c>
      <c r="I23" s="55">
        <f t="shared" si="0"/>
        <v>0</v>
      </c>
    </row>
    <row r="24" spans="1:9" x14ac:dyDescent="0.25">
      <c r="A24" s="52" t="s">
        <v>6</v>
      </c>
      <c r="B24" s="55">
        <v>0</v>
      </c>
      <c r="C24" s="55">
        <v>0</v>
      </c>
      <c r="D24" s="55">
        <v>1650000</v>
      </c>
      <c r="E24" s="55">
        <v>0</v>
      </c>
      <c r="F24" s="55">
        <v>0</v>
      </c>
      <c r="G24" s="55">
        <v>0</v>
      </c>
      <c r="H24" s="55">
        <v>0</v>
      </c>
      <c r="I24" s="55">
        <f t="shared" si="0"/>
        <v>1650000</v>
      </c>
    </row>
    <row r="25" spans="1:9" x14ac:dyDescent="0.25">
      <c r="A25" s="52" t="s">
        <v>7</v>
      </c>
      <c r="B25" s="55">
        <v>0</v>
      </c>
      <c r="C25" s="55">
        <v>0</v>
      </c>
      <c r="D25" s="55">
        <v>0</v>
      </c>
      <c r="E25" s="55">
        <v>0</v>
      </c>
      <c r="F25" s="55">
        <v>0</v>
      </c>
      <c r="G25" s="55">
        <v>0</v>
      </c>
      <c r="H25" s="55">
        <v>0</v>
      </c>
      <c r="I25" s="55">
        <f t="shared" si="0"/>
        <v>0</v>
      </c>
    </row>
    <row r="26" spans="1:9" x14ac:dyDescent="0.25">
      <c r="A26" s="18" t="s">
        <v>0</v>
      </c>
      <c r="B26" s="55">
        <f t="shared" ref="B26:H26" si="2">SUM(B22:B25)</f>
        <v>0</v>
      </c>
      <c r="C26" s="55">
        <f t="shared" si="2"/>
        <v>0</v>
      </c>
      <c r="D26" s="55">
        <f t="shared" si="2"/>
        <v>1650000</v>
      </c>
      <c r="E26" s="55">
        <f t="shared" si="2"/>
        <v>0</v>
      </c>
      <c r="F26" s="55">
        <f t="shared" si="2"/>
        <v>0</v>
      </c>
      <c r="G26" s="55">
        <f t="shared" si="2"/>
        <v>0</v>
      </c>
      <c r="H26" s="55">
        <f t="shared" si="2"/>
        <v>0</v>
      </c>
      <c r="I26" s="55">
        <f t="shared" si="0"/>
        <v>1650000</v>
      </c>
    </row>
    <row r="27" spans="1:9" x14ac:dyDescent="0.25">
      <c r="A27" s="7"/>
      <c r="B27" s="7"/>
      <c r="C27" s="7"/>
      <c r="D27" s="7"/>
      <c r="E27" s="7"/>
      <c r="F27" s="8"/>
      <c r="G27" s="8"/>
      <c r="H27" s="2"/>
      <c r="I27" s="1"/>
    </row>
    <row r="28" spans="1:9" x14ac:dyDescent="0.25">
      <c r="A28" s="7"/>
      <c r="B28" s="7"/>
      <c r="C28" s="7"/>
      <c r="D28" s="7"/>
      <c r="E28" s="7"/>
      <c r="F28" s="3"/>
      <c r="G28" s="3"/>
      <c r="H28" s="3"/>
      <c r="I28" s="3"/>
    </row>
    <row r="29" spans="1:9" ht="9.9499999999999993" customHeight="1" x14ac:dyDescent="0.25">
      <c r="A29" s="3"/>
      <c r="B29" s="3"/>
      <c r="C29" s="3"/>
      <c r="D29" s="3"/>
      <c r="E29" s="3"/>
      <c r="F29" s="3"/>
      <c r="G29" s="3"/>
      <c r="H29" s="3"/>
      <c r="I29" s="3"/>
    </row>
  </sheetData>
  <mergeCells count="1">
    <mergeCell ref="A9:I14"/>
  </mergeCells>
  <pageMargins left="0.7" right="0.7" top="0.75" bottom="0.75" header="0.3" footer="0.3"/>
  <pageSetup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73527-7EA7-465B-BE9A-ADB5672F30DB}">
  <sheetPr>
    <pageSetUpPr fitToPage="1"/>
  </sheetPr>
  <dimension ref="A1:I28"/>
  <sheetViews>
    <sheetView view="pageBreakPreview" topLeftCell="A16" zoomScale="90" zoomScaleNormal="100" zoomScaleSheetLayoutView="90" workbookViewId="0">
      <selection activeCell="A29" sqref="A29:XFD56"/>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customHeight="1" x14ac:dyDescent="0.25">
      <c r="A1" s="24" t="s">
        <v>13</v>
      </c>
      <c r="B1" s="24"/>
      <c r="C1" s="24"/>
      <c r="D1" s="24"/>
      <c r="E1" s="24"/>
      <c r="F1" s="24"/>
      <c r="G1" s="24"/>
      <c r="H1" s="24"/>
      <c r="I1" s="24"/>
    </row>
    <row r="2" spans="1:9" ht="15.75" x14ac:dyDescent="0.25">
      <c r="A2" s="17" t="s">
        <v>153</v>
      </c>
      <c r="B2" s="17"/>
      <c r="C2" s="17"/>
      <c r="D2" s="17"/>
      <c r="E2" s="17"/>
      <c r="F2" s="17"/>
      <c r="G2" s="17"/>
      <c r="H2" s="17"/>
      <c r="I2" s="17"/>
    </row>
    <row r="3" spans="1:9" ht="15.75" x14ac:dyDescent="0.25">
      <c r="A3" s="17" t="s">
        <v>175</v>
      </c>
      <c r="B3" s="53"/>
      <c r="C3" s="53"/>
      <c r="D3" s="53"/>
      <c r="E3" s="53"/>
      <c r="F3" s="53"/>
      <c r="G3" s="53"/>
      <c r="H3" s="53"/>
      <c r="I3" s="53"/>
    </row>
    <row r="4" spans="1:9" x14ac:dyDescent="0.25">
      <c r="A4" s="54" t="s">
        <v>172</v>
      </c>
      <c r="B4" s="3"/>
      <c r="C4" s="3"/>
      <c r="D4" s="3"/>
      <c r="E4" s="3"/>
      <c r="F4" s="14"/>
      <c r="G4" s="14"/>
      <c r="H4" s="14"/>
      <c r="I4" s="14"/>
    </row>
    <row r="5" spans="1:9" x14ac:dyDescent="0.25">
      <c r="A5" s="3" t="s">
        <v>150</v>
      </c>
      <c r="B5" s="3"/>
      <c r="C5" s="3"/>
      <c r="D5" s="3"/>
      <c r="E5" s="3"/>
      <c r="F5" s="14"/>
      <c r="G5" s="14"/>
      <c r="H5" s="14"/>
      <c r="I5" s="14"/>
    </row>
    <row r="6" spans="1:9" x14ac:dyDescent="0.25">
      <c r="A6" s="3" t="s">
        <v>173</v>
      </c>
      <c r="B6" s="3"/>
      <c r="C6" s="3"/>
      <c r="D6" s="3"/>
      <c r="E6" s="3"/>
      <c r="F6" s="14"/>
      <c r="G6" s="14"/>
      <c r="H6" s="14"/>
      <c r="I6" s="14"/>
    </row>
    <row r="7" spans="1:9" x14ac:dyDescent="0.25">
      <c r="A7" s="3" t="s">
        <v>98</v>
      </c>
      <c r="B7" s="3"/>
      <c r="C7" s="3"/>
      <c r="D7" s="3"/>
      <c r="E7" s="3"/>
      <c r="F7" s="14"/>
      <c r="G7" s="14"/>
      <c r="H7" s="14"/>
      <c r="I7" s="14"/>
    </row>
    <row r="8" spans="1:9" x14ac:dyDescent="0.25">
      <c r="A8" s="6" t="s">
        <v>4</v>
      </c>
      <c r="B8" s="5"/>
      <c r="C8" s="3"/>
      <c r="D8" s="3"/>
      <c r="E8" s="3"/>
      <c r="F8" s="14"/>
      <c r="G8" s="14"/>
      <c r="H8" s="14"/>
      <c r="I8" s="14"/>
    </row>
    <row r="9" spans="1:9" x14ac:dyDescent="0.25">
      <c r="A9" s="73" t="s">
        <v>174</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x14ac:dyDescent="0.25">
      <c r="A14" s="73"/>
      <c r="B14" s="73"/>
      <c r="C14" s="73"/>
      <c r="D14" s="73"/>
      <c r="E14" s="73"/>
      <c r="F14" s="73"/>
      <c r="G14" s="73"/>
      <c r="H14" s="73"/>
      <c r="I14" s="73"/>
    </row>
    <row r="15" spans="1:9" ht="25.5" x14ac:dyDescent="0.25">
      <c r="A15" s="20" t="s">
        <v>3</v>
      </c>
      <c r="B15" s="21" t="s">
        <v>1</v>
      </c>
      <c r="C15" s="21" t="s">
        <v>9</v>
      </c>
      <c r="D15" s="21" t="s">
        <v>10</v>
      </c>
      <c r="E15" s="21" t="s">
        <v>11</v>
      </c>
      <c r="F15" s="21" t="s">
        <v>12</v>
      </c>
      <c r="G15" s="21" t="s">
        <v>49</v>
      </c>
      <c r="H15" s="22" t="s">
        <v>50</v>
      </c>
      <c r="I15" s="22" t="s">
        <v>2</v>
      </c>
    </row>
    <row r="16" spans="1:9" ht="15" customHeight="1" x14ac:dyDescent="0.25">
      <c r="A16" s="52" t="s">
        <v>158</v>
      </c>
      <c r="B16" s="55">
        <v>0</v>
      </c>
      <c r="C16" s="55">
        <v>250000</v>
      </c>
      <c r="D16" s="55">
        <v>0</v>
      </c>
      <c r="E16" s="55">
        <v>0</v>
      </c>
      <c r="F16" s="55">
        <v>0</v>
      </c>
      <c r="G16" s="55">
        <v>0</v>
      </c>
      <c r="H16" s="55">
        <v>0</v>
      </c>
      <c r="I16" s="55">
        <f t="shared" ref="I16:I26" si="0">SUM(B16:H16)</f>
        <v>250000</v>
      </c>
    </row>
    <row r="17" spans="1:9" x14ac:dyDescent="0.25">
      <c r="A17" s="52" t="s">
        <v>159</v>
      </c>
      <c r="B17" s="55">
        <v>0</v>
      </c>
      <c r="C17" s="55">
        <v>0</v>
      </c>
      <c r="D17" s="55">
        <v>0</v>
      </c>
      <c r="E17" s="55">
        <v>0</v>
      </c>
      <c r="F17" s="55">
        <v>0</v>
      </c>
      <c r="G17" s="55">
        <v>0</v>
      </c>
      <c r="H17" s="55">
        <v>0</v>
      </c>
      <c r="I17" s="55">
        <f t="shared" si="0"/>
        <v>0</v>
      </c>
    </row>
    <row r="18" spans="1:9" x14ac:dyDescent="0.25">
      <c r="A18" s="52" t="s">
        <v>160</v>
      </c>
      <c r="B18" s="55">
        <v>0</v>
      </c>
      <c r="C18" s="55">
        <v>0</v>
      </c>
      <c r="D18" s="55">
        <v>0</v>
      </c>
      <c r="E18" s="55">
        <v>0</v>
      </c>
      <c r="F18" s="55">
        <v>0</v>
      </c>
      <c r="G18" s="55">
        <v>0</v>
      </c>
      <c r="H18" s="55">
        <v>0</v>
      </c>
      <c r="I18" s="55">
        <f t="shared" si="0"/>
        <v>0</v>
      </c>
    </row>
    <row r="19" spans="1:9" x14ac:dyDescent="0.25">
      <c r="A19" s="52" t="s">
        <v>161</v>
      </c>
      <c r="B19" s="55">
        <v>0</v>
      </c>
      <c r="C19" s="55">
        <v>0</v>
      </c>
      <c r="D19" s="55">
        <v>0</v>
      </c>
      <c r="E19" s="55">
        <v>0</v>
      </c>
      <c r="F19" s="55">
        <v>0</v>
      </c>
      <c r="G19" s="55">
        <v>0</v>
      </c>
      <c r="H19" s="55">
        <v>0</v>
      </c>
      <c r="I19" s="55">
        <f t="shared" si="0"/>
        <v>0</v>
      </c>
    </row>
    <row r="20" spans="1:9" x14ac:dyDescent="0.25">
      <c r="A20" s="52" t="s">
        <v>162</v>
      </c>
      <c r="B20" s="55">
        <v>0</v>
      </c>
      <c r="C20" s="55">
        <v>0</v>
      </c>
      <c r="D20" s="55">
        <v>0</v>
      </c>
      <c r="E20" s="55">
        <v>0</v>
      </c>
      <c r="F20" s="55">
        <v>0</v>
      </c>
      <c r="G20" s="55">
        <v>0</v>
      </c>
      <c r="H20" s="55">
        <v>0</v>
      </c>
      <c r="I20" s="55">
        <f t="shared" si="0"/>
        <v>0</v>
      </c>
    </row>
    <row r="21" spans="1:9" ht="15" customHeight="1" x14ac:dyDescent="0.25">
      <c r="A21" s="18" t="s">
        <v>2</v>
      </c>
      <c r="B21" s="55">
        <f t="shared" ref="B21:H21" si="1">SUM(B16:B20)</f>
        <v>0</v>
      </c>
      <c r="C21" s="55">
        <f t="shared" si="1"/>
        <v>250000</v>
      </c>
      <c r="D21" s="55">
        <f t="shared" si="1"/>
        <v>0</v>
      </c>
      <c r="E21" s="55">
        <f t="shared" si="1"/>
        <v>0</v>
      </c>
      <c r="F21" s="55">
        <f t="shared" si="1"/>
        <v>0</v>
      </c>
      <c r="G21" s="55">
        <f t="shared" si="1"/>
        <v>0</v>
      </c>
      <c r="H21" s="55">
        <f t="shared" si="1"/>
        <v>0</v>
      </c>
      <c r="I21" s="55">
        <f t="shared" si="0"/>
        <v>250000</v>
      </c>
    </row>
    <row r="22" spans="1:9" ht="15" customHeight="1" x14ac:dyDescent="0.25">
      <c r="A22" s="52" t="s">
        <v>8</v>
      </c>
      <c r="B22" s="55">
        <v>0</v>
      </c>
      <c r="C22" s="55">
        <v>0</v>
      </c>
      <c r="D22" s="55">
        <v>0</v>
      </c>
      <c r="E22" s="55">
        <v>0</v>
      </c>
      <c r="F22" s="55">
        <v>0</v>
      </c>
      <c r="G22" s="55">
        <v>0</v>
      </c>
      <c r="H22" s="55">
        <v>0</v>
      </c>
      <c r="I22" s="55">
        <f t="shared" si="0"/>
        <v>0</v>
      </c>
    </row>
    <row r="23" spans="1:9" x14ac:dyDescent="0.25">
      <c r="A23" s="52" t="s">
        <v>5</v>
      </c>
      <c r="B23" s="55">
        <v>0</v>
      </c>
      <c r="C23" s="55">
        <v>20800</v>
      </c>
      <c r="D23" s="55">
        <v>0</v>
      </c>
      <c r="E23" s="55">
        <v>0</v>
      </c>
      <c r="F23" s="55">
        <v>0</v>
      </c>
      <c r="G23" s="55">
        <v>0</v>
      </c>
      <c r="H23" s="55">
        <v>0</v>
      </c>
      <c r="I23" s="55">
        <f t="shared" si="0"/>
        <v>20800</v>
      </c>
    </row>
    <row r="24" spans="1:9" x14ac:dyDescent="0.25">
      <c r="A24" s="52" t="s">
        <v>6</v>
      </c>
      <c r="B24" s="55">
        <v>0</v>
      </c>
      <c r="C24" s="55">
        <v>0</v>
      </c>
      <c r="D24" s="55">
        <v>229200</v>
      </c>
      <c r="E24" s="55">
        <v>0</v>
      </c>
      <c r="F24" s="55">
        <v>0</v>
      </c>
      <c r="G24" s="55">
        <v>0</v>
      </c>
      <c r="H24" s="55">
        <v>0</v>
      </c>
      <c r="I24" s="55">
        <f t="shared" si="0"/>
        <v>229200</v>
      </c>
    </row>
    <row r="25" spans="1:9" x14ac:dyDescent="0.25">
      <c r="A25" s="52" t="s">
        <v>7</v>
      </c>
      <c r="B25" s="55">
        <v>0</v>
      </c>
      <c r="C25" s="55">
        <v>0</v>
      </c>
      <c r="D25" s="55">
        <v>0</v>
      </c>
      <c r="E25" s="55">
        <v>0</v>
      </c>
      <c r="F25" s="55">
        <v>0</v>
      </c>
      <c r="G25" s="55">
        <v>0</v>
      </c>
      <c r="H25" s="55">
        <v>0</v>
      </c>
      <c r="I25" s="55">
        <f t="shared" si="0"/>
        <v>0</v>
      </c>
    </row>
    <row r="26" spans="1:9" x14ac:dyDescent="0.25">
      <c r="A26" s="18" t="s">
        <v>0</v>
      </c>
      <c r="B26" s="55">
        <f t="shared" ref="B26:H26" si="2">SUM(B22:B25)</f>
        <v>0</v>
      </c>
      <c r="C26" s="55">
        <f t="shared" si="2"/>
        <v>20800</v>
      </c>
      <c r="D26" s="55">
        <f t="shared" si="2"/>
        <v>229200</v>
      </c>
      <c r="E26" s="55">
        <f t="shared" si="2"/>
        <v>0</v>
      </c>
      <c r="F26" s="55">
        <f t="shared" si="2"/>
        <v>0</v>
      </c>
      <c r="G26" s="55">
        <f t="shared" si="2"/>
        <v>0</v>
      </c>
      <c r="H26" s="55">
        <f t="shared" si="2"/>
        <v>0</v>
      </c>
      <c r="I26" s="55">
        <f t="shared" si="0"/>
        <v>250000</v>
      </c>
    </row>
    <row r="27" spans="1:9" x14ac:dyDescent="0.25">
      <c r="A27" s="7"/>
      <c r="B27" s="7"/>
      <c r="C27" s="7"/>
      <c r="D27" s="7"/>
      <c r="E27" s="7"/>
      <c r="F27" s="8"/>
      <c r="G27" s="8"/>
      <c r="H27" s="2"/>
      <c r="I27" s="1"/>
    </row>
    <row r="28" spans="1:9" x14ac:dyDescent="0.25">
      <c r="A28" s="7"/>
      <c r="B28" s="7"/>
      <c r="C28" s="7"/>
      <c r="D28" s="7"/>
      <c r="E28" s="7"/>
      <c r="F28" s="3"/>
      <c r="G28" s="3"/>
      <c r="H28" s="3"/>
      <c r="I28" s="3"/>
    </row>
  </sheetData>
  <mergeCells count="1">
    <mergeCell ref="A9:I14"/>
  </mergeCells>
  <pageMargins left="0.7" right="0.7" top="0.75" bottom="0.75" header="0.3" footer="0.3"/>
  <pageSetup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D080B-0F45-4B5E-B18F-92B2A5DB70A4}">
  <dimension ref="A1:I26"/>
  <sheetViews>
    <sheetView view="pageBreakPreview" topLeftCell="A18" zoomScale="102" zoomScaleNormal="100" zoomScaleSheetLayoutView="102" workbookViewId="0">
      <selection activeCell="A27" sqref="A27:XFD54"/>
    </sheetView>
  </sheetViews>
  <sheetFormatPr defaultRowHeight="15" x14ac:dyDescent="0.25"/>
  <cols>
    <col min="1" max="1" width="29.42578125" style="11" customWidth="1"/>
    <col min="2" max="2" width="12.7109375" style="11" customWidth="1"/>
    <col min="3" max="3" width="12" style="11" customWidth="1"/>
    <col min="4" max="4" width="9.7109375" style="11" customWidth="1"/>
    <col min="5" max="5" width="11.28515625" style="11" customWidth="1"/>
    <col min="6" max="6" width="9.85546875" style="11" customWidth="1"/>
    <col min="7" max="7" width="9.7109375" style="11" customWidth="1"/>
    <col min="8" max="8" width="14" style="11" customWidth="1"/>
    <col min="9" max="9" width="12" style="11" customWidth="1"/>
  </cols>
  <sheetData>
    <row r="1" spans="1:9" ht="18.75" customHeight="1" x14ac:dyDescent="0.25">
      <c r="A1" s="24" t="s">
        <v>13</v>
      </c>
      <c r="B1" s="24"/>
      <c r="C1" s="24"/>
      <c r="D1" s="24"/>
      <c r="E1" s="24"/>
      <c r="F1" s="24"/>
      <c r="G1" s="24"/>
      <c r="H1" s="24"/>
      <c r="I1" s="24"/>
    </row>
    <row r="2" spans="1:9" ht="15.75" x14ac:dyDescent="0.25">
      <c r="A2" s="17" t="s">
        <v>153</v>
      </c>
      <c r="B2" s="17"/>
      <c r="C2" s="17"/>
      <c r="D2" s="17"/>
      <c r="E2" s="17"/>
      <c r="F2" s="17"/>
      <c r="G2" s="17"/>
      <c r="H2" s="17"/>
      <c r="I2" s="17"/>
    </row>
    <row r="3" spans="1:9" ht="15.75" x14ac:dyDescent="0.25">
      <c r="A3" s="17" t="s">
        <v>217</v>
      </c>
      <c r="B3" s="53"/>
      <c r="C3" s="53"/>
      <c r="D3" s="53"/>
      <c r="E3" s="53"/>
      <c r="F3" s="53"/>
      <c r="G3" s="53"/>
      <c r="H3" s="53"/>
      <c r="I3" s="53"/>
    </row>
    <row r="4" spans="1:9" x14ac:dyDescent="0.25">
      <c r="A4" s="54" t="s">
        <v>90</v>
      </c>
      <c r="B4" s="3"/>
      <c r="C4" s="3"/>
      <c r="D4" s="3"/>
      <c r="E4" s="3"/>
      <c r="F4" s="14"/>
      <c r="G4" s="14"/>
      <c r="H4" s="14"/>
      <c r="I4" s="14"/>
    </row>
    <row r="5" spans="1:9" x14ac:dyDescent="0.25">
      <c r="A5" s="3" t="s">
        <v>171</v>
      </c>
      <c r="B5" s="3"/>
      <c r="C5" s="3"/>
      <c r="D5" s="3"/>
      <c r="E5" s="3"/>
      <c r="F5" s="14"/>
      <c r="G5" s="14"/>
      <c r="H5" s="14"/>
      <c r="I5" s="14"/>
    </row>
    <row r="6" spans="1:9" x14ac:dyDescent="0.25">
      <c r="A6" s="3" t="s">
        <v>176</v>
      </c>
      <c r="B6" s="3"/>
      <c r="C6" s="3"/>
      <c r="D6" s="3"/>
      <c r="E6" s="3"/>
      <c r="F6" s="14"/>
      <c r="G6" s="14"/>
      <c r="H6" s="14"/>
      <c r="I6" s="14"/>
    </row>
    <row r="7" spans="1:9" x14ac:dyDescent="0.25">
      <c r="A7" s="3" t="s">
        <v>96</v>
      </c>
      <c r="B7" s="3"/>
      <c r="C7" s="3"/>
      <c r="D7" s="3"/>
      <c r="E7" s="3"/>
      <c r="F7" s="14"/>
      <c r="G7" s="14"/>
      <c r="H7" s="14"/>
      <c r="I7" s="14"/>
    </row>
    <row r="8" spans="1:9" x14ac:dyDescent="0.25">
      <c r="A8" s="6" t="s">
        <v>4</v>
      </c>
      <c r="B8" s="5"/>
      <c r="C8" s="3"/>
      <c r="D8" s="3"/>
      <c r="E8" s="3"/>
      <c r="F8" s="14"/>
      <c r="G8" s="14"/>
      <c r="H8" s="14"/>
      <c r="I8" s="14"/>
    </row>
    <row r="9" spans="1:9" x14ac:dyDescent="0.25">
      <c r="A9" s="73" t="s">
        <v>177</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x14ac:dyDescent="0.25">
      <c r="A14" s="73"/>
      <c r="B14" s="73"/>
      <c r="C14" s="73"/>
      <c r="D14" s="73"/>
      <c r="E14" s="73"/>
      <c r="F14" s="73"/>
      <c r="G14" s="73"/>
      <c r="H14" s="73"/>
      <c r="I14" s="73"/>
    </row>
    <row r="15" spans="1:9" ht="25.5" x14ac:dyDescent="0.25">
      <c r="A15" s="20" t="s">
        <v>3</v>
      </c>
      <c r="B15" s="21" t="s">
        <v>1</v>
      </c>
      <c r="C15" s="21" t="s">
        <v>9</v>
      </c>
      <c r="D15" s="21" t="s">
        <v>10</v>
      </c>
      <c r="E15" s="21" t="s">
        <v>11</v>
      </c>
      <c r="F15" s="21" t="s">
        <v>12</v>
      </c>
      <c r="G15" s="21" t="s">
        <v>49</v>
      </c>
      <c r="H15" s="22" t="s">
        <v>50</v>
      </c>
      <c r="I15" s="22" t="s">
        <v>2</v>
      </c>
    </row>
    <row r="16" spans="1:9" ht="15" customHeight="1" x14ac:dyDescent="0.25">
      <c r="A16" s="52" t="s">
        <v>158</v>
      </c>
      <c r="B16" s="55">
        <v>0</v>
      </c>
      <c r="C16" s="55">
        <v>400000</v>
      </c>
      <c r="D16" s="55">
        <v>0</v>
      </c>
      <c r="E16" s="55">
        <v>0</v>
      </c>
      <c r="F16" s="55">
        <v>0</v>
      </c>
      <c r="G16" s="55">
        <v>0</v>
      </c>
      <c r="H16" s="55">
        <v>0</v>
      </c>
      <c r="I16" s="55">
        <f t="shared" ref="I16:I26" si="0">SUM(B16:H16)</f>
        <v>400000</v>
      </c>
    </row>
    <row r="17" spans="1:9" x14ac:dyDescent="0.25">
      <c r="A17" s="52" t="s">
        <v>159</v>
      </c>
      <c r="B17" s="55">
        <v>0</v>
      </c>
      <c r="C17" s="55">
        <v>0</v>
      </c>
      <c r="D17" s="55">
        <v>0</v>
      </c>
      <c r="E17" s="55">
        <v>0</v>
      </c>
      <c r="F17" s="55">
        <v>0</v>
      </c>
      <c r="G17" s="55">
        <v>0</v>
      </c>
      <c r="H17" s="55">
        <v>0</v>
      </c>
      <c r="I17" s="55">
        <f t="shared" si="0"/>
        <v>0</v>
      </c>
    </row>
    <row r="18" spans="1:9" x14ac:dyDescent="0.25">
      <c r="A18" s="52" t="s">
        <v>160</v>
      </c>
      <c r="B18" s="55">
        <v>0</v>
      </c>
      <c r="C18" s="55">
        <v>0</v>
      </c>
      <c r="D18" s="55">
        <v>0</v>
      </c>
      <c r="E18" s="55">
        <v>0</v>
      </c>
      <c r="F18" s="55">
        <v>0</v>
      </c>
      <c r="G18" s="55">
        <v>0</v>
      </c>
      <c r="H18" s="55">
        <v>0</v>
      </c>
      <c r="I18" s="55">
        <f t="shared" si="0"/>
        <v>0</v>
      </c>
    </row>
    <row r="19" spans="1:9" x14ac:dyDescent="0.25">
      <c r="A19" s="52" t="s">
        <v>161</v>
      </c>
      <c r="B19" s="55">
        <v>0</v>
      </c>
      <c r="C19" s="55">
        <v>0</v>
      </c>
      <c r="D19" s="55">
        <v>0</v>
      </c>
      <c r="E19" s="55">
        <v>0</v>
      </c>
      <c r="F19" s="55">
        <v>0</v>
      </c>
      <c r="G19" s="55">
        <v>0</v>
      </c>
      <c r="H19" s="55">
        <v>0</v>
      </c>
      <c r="I19" s="55">
        <f t="shared" si="0"/>
        <v>0</v>
      </c>
    </row>
    <row r="20" spans="1:9" x14ac:dyDescent="0.25">
      <c r="A20" s="52" t="s">
        <v>162</v>
      </c>
      <c r="B20" s="55">
        <v>0</v>
      </c>
      <c r="C20" s="55">
        <v>0</v>
      </c>
      <c r="D20" s="55">
        <v>0</v>
      </c>
      <c r="E20" s="55">
        <v>0</v>
      </c>
      <c r="F20" s="55">
        <v>0</v>
      </c>
      <c r="G20" s="55">
        <v>0</v>
      </c>
      <c r="H20" s="55">
        <v>0</v>
      </c>
      <c r="I20" s="55">
        <f t="shared" si="0"/>
        <v>0</v>
      </c>
    </row>
    <row r="21" spans="1:9" ht="15" customHeight="1" x14ac:dyDescent="0.25">
      <c r="A21" s="18" t="s">
        <v>2</v>
      </c>
      <c r="B21" s="55">
        <f t="shared" ref="B21:H21" si="1">SUM(B16:B20)</f>
        <v>0</v>
      </c>
      <c r="C21" s="55">
        <f t="shared" si="1"/>
        <v>400000</v>
      </c>
      <c r="D21" s="55">
        <f t="shared" si="1"/>
        <v>0</v>
      </c>
      <c r="E21" s="55">
        <f t="shared" si="1"/>
        <v>0</v>
      </c>
      <c r="F21" s="55">
        <f t="shared" si="1"/>
        <v>0</v>
      </c>
      <c r="G21" s="55">
        <f t="shared" si="1"/>
        <v>0</v>
      </c>
      <c r="H21" s="55">
        <f t="shared" si="1"/>
        <v>0</v>
      </c>
      <c r="I21" s="55">
        <f t="shared" si="0"/>
        <v>400000</v>
      </c>
    </row>
    <row r="22" spans="1:9" ht="15" customHeight="1" x14ac:dyDescent="0.25">
      <c r="A22" s="52" t="s">
        <v>8</v>
      </c>
      <c r="B22" s="55">
        <v>0</v>
      </c>
      <c r="C22" s="55">
        <v>0</v>
      </c>
      <c r="D22" s="55">
        <v>0</v>
      </c>
      <c r="E22" s="55">
        <v>0</v>
      </c>
      <c r="F22" s="55">
        <v>0</v>
      </c>
      <c r="G22" s="55">
        <v>0</v>
      </c>
      <c r="H22" s="55">
        <v>0</v>
      </c>
      <c r="I22" s="55">
        <f t="shared" si="0"/>
        <v>0</v>
      </c>
    </row>
    <row r="23" spans="1:9" x14ac:dyDescent="0.25">
      <c r="A23" s="52" t="s">
        <v>5</v>
      </c>
      <c r="B23" s="55">
        <v>0</v>
      </c>
      <c r="C23" s="55">
        <v>0</v>
      </c>
      <c r="D23" s="55">
        <v>25000</v>
      </c>
      <c r="E23" s="55">
        <v>0</v>
      </c>
      <c r="F23" s="55">
        <v>0</v>
      </c>
      <c r="G23" s="55">
        <v>0</v>
      </c>
      <c r="H23" s="55">
        <v>0</v>
      </c>
      <c r="I23" s="55">
        <f t="shared" si="0"/>
        <v>25000</v>
      </c>
    </row>
    <row r="24" spans="1:9" x14ac:dyDescent="0.25">
      <c r="A24" s="52" t="s">
        <v>6</v>
      </c>
      <c r="B24" s="55">
        <v>0</v>
      </c>
      <c r="C24" s="55">
        <v>0</v>
      </c>
      <c r="D24" s="55">
        <v>375000</v>
      </c>
      <c r="E24" s="55">
        <v>0</v>
      </c>
      <c r="F24" s="55">
        <v>0</v>
      </c>
      <c r="G24" s="55">
        <v>0</v>
      </c>
      <c r="H24" s="55">
        <v>0</v>
      </c>
      <c r="I24" s="55">
        <f t="shared" si="0"/>
        <v>375000</v>
      </c>
    </row>
    <row r="25" spans="1:9" x14ac:dyDescent="0.25">
      <c r="A25" s="52" t="s">
        <v>7</v>
      </c>
      <c r="B25" s="55">
        <v>0</v>
      </c>
      <c r="C25" s="55">
        <v>0</v>
      </c>
      <c r="D25" s="55">
        <v>0</v>
      </c>
      <c r="E25" s="55">
        <v>0</v>
      </c>
      <c r="F25" s="55">
        <v>0</v>
      </c>
      <c r="G25" s="55">
        <v>0</v>
      </c>
      <c r="H25" s="55">
        <v>0</v>
      </c>
      <c r="I25" s="55">
        <f t="shared" si="0"/>
        <v>0</v>
      </c>
    </row>
    <row r="26" spans="1:9" x14ac:dyDescent="0.25">
      <c r="A26" s="18" t="s">
        <v>0</v>
      </c>
      <c r="B26" s="55">
        <f t="shared" ref="B26:H26" si="2">SUM(B22:B25)</f>
        <v>0</v>
      </c>
      <c r="C26" s="55">
        <f t="shared" si="2"/>
        <v>0</v>
      </c>
      <c r="D26" s="55">
        <f t="shared" si="2"/>
        <v>400000</v>
      </c>
      <c r="E26" s="55">
        <f t="shared" si="2"/>
        <v>0</v>
      </c>
      <c r="F26" s="55">
        <f t="shared" si="2"/>
        <v>0</v>
      </c>
      <c r="G26" s="55">
        <f t="shared" si="2"/>
        <v>0</v>
      </c>
      <c r="H26" s="55">
        <f t="shared" si="2"/>
        <v>0</v>
      </c>
      <c r="I26" s="55">
        <f t="shared" si="0"/>
        <v>400000</v>
      </c>
    </row>
  </sheetData>
  <mergeCells count="1">
    <mergeCell ref="A9:I14"/>
  </mergeCell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51</Department1>
    <FY xmlns="36f070f7-04c4-4be5-8d1f-8b30ee066cc3">2020-2021</FY>
    <Budget_x0020_Status xmlns="36f070f7-04c4-4be5-8d1f-8b30ee066cc3">Adopted</Budget_x0020_Statu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E91C91-2E36-4F04-8B3E-C5258B90D2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8DB2F3-F19F-4F7F-B3B1-B1A76882FCDD}">
  <ds:schemaRefs>
    <ds:schemaRef ds:uri="http://schemas.microsoft.com/office/2006/metadata/customXsn"/>
  </ds:schemaRefs>
</ds:datastoreItem>
</file>

<file path=customXml/itemProps3.xml><?xml version="1.0" encoding="utf-8"?>
<ds:datastoreItem xmlns:ds="http://schemas.openxmlformats.org/officeDocument/2006/customXml" ds:itemID="{984E56E2-7D4F-45BF-B7CE-23A9E1B11245}">
  <ds:schemaRefs>
    <ds:schemaRef ds:uri="a402db00-9d57-4dbb-a877-618573d294b6"/>
    <ds:schemaRef ds:uri="http://purl.org/dc/elements/1.1/"/>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dcmitype/"/>
    <ds:schemaRef ds:uri="36f070f7-04c4-4be5-8d1f-8b30ee066cc3"/>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A38E3747-2EFF-43C1-B582-B246230251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32</vt:i4>
      </vt:variant>
    </vt:vector>
  </HeadingPairs>
  <TitlesOfParts>
    <vt:vector size="70" baseType="lpstr">
      <vt:lpstr>FIVE-YEAR ROAD RESURFACING</vt:lpstr>
      <vt:lpstr>FIVE-YEAR ROAD RECONSTRUCTION</vt:lpstr>
      <vt:lpstr>CHEROKEE &amp; BAYFIELD DRAINAGE</vt:lpstr>
      <vt:lpstr>MUCK REMOVAL DISTRICT 2</vt:lpstr>
      <vt:lpstr>BCDC INAMATE SHOWERS</vt:lpstr>
      <vt:lpstr>BCDC KITCHEN </vt:lpstr>
      <vt:lpstr>BCGCN HVAC</vt:lpstr>
      <vt:lpstr>CSC TSVL HVAC</vt:lpstr>
      <vt:lpstr>MELB COURTHOUSE ROOF</vt:lpstr>
      <vt:lpstr>MJC ELEVATORS</vt:lpstr>
      <vt:lpstr>S. ANIMAL SHELTER HUMIDITY</vt:lpstr>
      <vt:lpstr>ANGEL AVENUE</vt:lpstr>
      <vt:lpstr>AURORA SW</vt:lpstr>
      <vt:lpstr>BABCOCK ST. IMP</vt:lpstr>
      <vt:lpstr>CHICAGO AVE DRP</vt:lpstr>
      <vt:lpstr>Corto Road Pipe</vt:lpstr>
      <vt:lpstr>FAY &amp; CURTIS SAFETY IMPVMTS</vt:lpstr>
      <vt:lpstr>FRIDAY RD &amp; SR 524 INTERSECTION</vt:lpstr>
      <vt:lpstr>ELLIS ROAD</vt:lpstr>
      <vt:lpstr>HOMESTEAD AVE PIPE</vt:lpstr>
      <vt:lpstr>HOLLYWOOD WIDENING</vt:lpstr>
      <vt:lpstr>MICCO BRIDGE</vt:lpstr>
      <vt:lpstr>PINEDA OVERPASS</vt:lpstr>
      <vt:lpstr>RAVEN DRAINAGE &amp; DRP</vt:lpstr>
      <vt:lpstr>RIVERSIDE DR SW</vt:lpstr>
      <vt:lpstr>SEA RAY BRIDGE REPLACEMENT</vt:lpstr>
      <vt:lpstr>SR520 SYKES CREEK</vt:lpstr>
      <vt:lpstr>ST. JOHNS PWY</vt:lpstr>
      <vt:lpstr>SHERIDAN RD SW PHASE II</vt:lpstr>
      <vt:lpstr>SUNTREE &amp; WICKHAM</vt:lpstr>
      <vt:lpstr>TEAL DRAINAGE &amp; DRP</vt:lpstr>
      <vt:lpstr>TRAFFIC MC</vt:lpstr>
      <vt:lpstr>W. HALL RD OUTFALL IMPRVMTS</vt:lpstr>
      <vt:lpstr>W. BAY DRIVE DRAINAGE IMPRVMTS</vt:lpstr>
      <vt:lpstr>W. WOOD DRIVE DRAINAGE IMPRVMNT</vt:lpstr>
      <vt:lpstr>WICKHAM &amp; AURORA PED IMPVMTS</vt:lpstr>
      <vt:lpstr>WICKHAM &amp; LAKE WASHINGTON PED </vt:lpstr>
      <vt:lpstr>VALKARIA &amp; WYOMING INTER IMPV</vt:lpstr>
      <vt:lpstr>'ANGEL AVENUE'!Print_Area</vt:lpstr>
      <vt:lpstr>'AURORA SW'!Print_Area</vt:lpstr>
      <vt:lpstr>'BABCOCK ST. IMP'!Print_Area</vt:lpstr>
      <vt:lpstr>'BCDC INAMATE SHOWERS'!Print_Area</vt:lpstr>
      <vt:lpstr>'BCDC KITCHEN '!Print_Area</vt:lpstr>
      <vt:lpstr>'BCGCN HVAC'!Print_Area</vt:lpstr>
      <vt:lpstr>'CHEROKEE &amp; BAYFIELD DRAINAGE'!Print_Area</vt:lpstr>
      <vt:lpstr>'CHICAGO AVE DRP'!Print_Area</vt:lpstr>
      <vt:lpstr>'CSC TSVL HVAC'!Print_Area</vt:lpstr>
      <vt:lpstr>'ELLIS ROAD'!Print_Area</vt:lpstr>
      <vt:lpstr>'FAY &amp; CURTIS SAFETY IMPVMTS'!Print_Area</vt:lpstr>
      <vt:lpstr>'FIVE-YEAR ROAD RECONSTRUCTION'!Print_Area</vt:lpstr>
      <vt:lpstr>'FIVE-YEAR ROAD RESURFACING'!Print_Area</vt:lpstr>
      <vt:lpstr>'FRIDAY RD &amp; SR 524 INTERSECTION'!Print_Area</vt:lpstr>
      <vt:lpstr>'HOLLYWOOD WIDENING'!Print_Area</vt:lpstr>
      <vt:lpstr>'HOMESTEAD AVE PIPE'!Print_Area</vt:lpstr>
      <vt:lpstr>'MELB COURTHOUSE ROOF'!Print_Area</vt:lpstr>
      <vt:lpstr>'MICCO BRIDGE'!Print_Area</vt:lpstr>
      <vt:lpstr>'MJC ELEVATORS'!Print_Area</vt:lpstr>
      <vt:lpstr>'MUCK REMOVAL DISTRICT 2'!Print_Area</vt:lpstr>
      <vt:lpstr>'PINEDA OVERPASS'!Print_Area</vt:lpstr>
      <vt:lpstr>'RAVEN DRAINAGE &amp; DRP'!Print_Area</vt:lpstr>
      <vt:lpstr>'RIVERSIDE DR SW'!Print_Area</vt:lpstr>
      <vt:lpstr>'S. ANIMAL SHELTER HUMIDITY'!Print_Area</vt:lpstr>
      <vt:lpstr>'SEA RAY BRIDGE REPLACEMENT'!Print_Area</vt:lpstr>
      <vt:lpstr>'SHERIDAN RD SW PHASE II'!Print_Area</vt:lpstr>
      <vt:lpstr>'SR520 SYKES CREEK'!Print_Area</vt:lpstr>
      <vt:lpstr>'ST. JOHNS PWY'!Print_Area</vt:lpstr>
      <vt:lpstr>'TEAL DRAINAGE &amp; DRP'!Print_Area</vt:lpstr>
      <vt:lpstr>'TRAFFIC MC'!Print_Area</vt:lpstr>
      <vt:lpstr>'VALKARIA &amp; WYOMING INTER IMPV'!Print_Area</vt:lpstr>
      <vt:lpstr>'W. HALL RD OUTFALL IMPRVMTS'!Print_Area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2020-12-08T20:44:04Z</cp:lastPrinted>
  <dcterms:created xsi:type="dcterms:W3CDTF">2019-01-31T16:06:35Z</dcterms:created>
  <dcterms:modified xsi:type="dcterms:W3CDTF">2021-02-03T14:51:50Z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0x010100BB184EC23CC38248ADEA03FFC788AA06010080EF31B71AFBAF4FB49B5764E0037B10</vt:lpwstr>
  </property>
  <property fmtid="{D5CDD505-2E9C-101B-9397-08002B2CF9AE}" pid="3" name="SS Version">
    <vt:lpwstr>20.1</vt:lpwstr>
  </property>
</Properties>
</file>